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UK_Centre\Finance\Commodity Risk\Portfolio Strategy\Costing &amp; Risk\Costs &amp; Risks\EMR\Actuals\CfD\NPower\"/>
    </mc:Choice>
  </mc:AlternateContent>
  <xr:revisionPtr revIDLastSave="0" documentId="13_ncr:1_{33E32625-546F-4839-BE0D-9C0354D8E079}" xr6:coauthVersionLast="47" xr6:coauthVersionMax="47" xr10:uidLastSave="{00000000-0000-0000-0000-000000000000}"/>
  <bookViews>
    <workbookView xWindow="-120" yWindow="-120" windowWidth="29040" windowHeight="15840" xr2:uid="{E24DB074-E6BE-4D3D-ACBC-D25026D7DB81}"/>
  </bookViews>
  <sheets>
    <sheet name="CfD_GEE_Reconciliation" sheetId="1" r:id="rId1"/>
  </sheets>
  <definedNames>
    <definedName name="DME_LocalFile" hidden="1">"True"</definedName>
    <definedName name="EndDate">#REF!</definedName>
    <definedName name="InterimRate">#REF!</definedName>
    <definedName name="LevyPeriod">#REF!</definedName>
    <definedName name="_xlnm.Print_Area" localSheetId="0">CfD_GEE_Reconciliation!$A$1:$AA$100</definedName>
    <definedName name="ReserveFund">#REF!</definedName>
    <definedName name="Start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R101" i="1" l="1"/>
  <c r="V9" i="1"/>
  <c r="P101" i="1" l="1"/>
  <c r="B10" i="1"/>
  <c r="T101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9" i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V98" i="1"/>
  <c r="X98" i="1" s="1"/>
  <c r="V90" i="1"/>
  <c r="X90" i="1" s="1"/>
  <c r="V86" i="1"/>
  <c r="X86" i="1" s="1"/>
  <c r="V82" i="1"/>
  <c r="X82" i="1" s="1"/>
  <c r="V74" i="1"/>
  <c r="X74" i="1" s="1"/>
  <c r="V70" i="1"/>
  <c r="X70" i="1" s="1"/>
  <c r="V66" i="1"/>
  <c r="X66" i="1" s="1"/>
  <c r="V58" i="1"/>
  <c r="X58" i="1" s="1"/>
  <c r="V54" i="1"/>
  <c r="X54" i="1" s="1"/>
  <c r="V50" i="1"/>
  <c r="X50" i="1" s="1"/>
  <c r="V42" i="1"/>
  <c r="X42" i="1" s="1"/>
  <c r="V38" i="1"/>
  <c r="X38" i="1" s="1"/>
  <c r="V34" i="1"/>
  <c r="X34" i="1" s="1"/>
  <c r="V26" i="1"/>
  <c r="X26" i="1" s="1"/>
  <c r="V22" i="1"/>
  <c r="X22" i="1" s="1"/>
  <c r="V18" i="1"/>
  <c r="X18" i="1" s="1"/>
  <c r="V14" i="1"/>
  <c r="X14" i="1" s="1"/>
  <c r="V10" i="1"/>
  <c r="X10" i="1" s="1"/>
  <c r="V95" i="1"/>
  <c r="X95" i="1" s="1"/>
  <c r="V83" i="1"/>
  <c r="X83" i="1" s="1"/>
  <c r="V67" i="1"/>
  <c r="X67" i="1" s="1"/>
  <c r="V59" i="1"/>
  <c r="X59" i="1" s="1"/>
  <c r="V47" i="1"/>
  <c r="X47" i="1" s="1"/>
  <c r="V31" i="1"/>
  <c r="X31" i="1" s="1"/>
  <c r="V15" i="1"/>
  <c r="X15" i="1" s="1"/>
  <c r="V97" i="1"/>
  <c r="X97" i="1" s="1"/>
  <c r="V93" i="1"/>
  <c r="X93" i="1" s="1"/>
  <c r="V89" i="1"/>
  <c r="X89" i="1" s="1"/>
  <c r="V85" i="1"/>
  <c r="X85" i="1" s="1"/>
  <c r="V81" i="1"/>
  <c r="X81" i="1" s="1"/>
  <c r="V77" i="1"/>
  <c r="X77" i="1" s="1"/>
  <c r="V73" i="1"/>
  <c r="X73" i="1" s="1"/>
  <c r="V69" i="1"/>
  <c r="X69" i="1" s="1"/>
  <c r="V65" i="1"/>
  <c r="X65" i="1" s="1"/>
  <c r="V61" i="1"/>
  <c r="X61" i="1" s="1"/>
  <c r="V57" i="1"/>
  <c r="X57" i="1" s="1"/>
  <c r="V53" i="1"/>
  <c r="X53" i="1" s="1"/>
  <c r="V49" i="1"/>
  <c r="X49" i="1" s="1"/>
  <c r="V45" i="1"/>
  <c r="X45" i="1" s="1"/>
  <c r="V41" i="1"/>
  <c r="X41" i="1" s="1"/>
  <c r="V37" i="1"/>
  <c r="X37" i="1" s="1"/>
  <c r="V33" i="1"/>
  <c r="X33" i="1" s="1"/>
  <c r="V29" i="1"/>
  <c r="X29" i="1" s="1"/>
  <c r="V25" i="1"/>
  <c r="X25" i="1" s="1"/>
  <c r="V21" i="1"/>
  <c r="X21" i="1" s="1"/>
  <c r="V17" i="1"/>
  <c r="X17" i="1" s="1"/>
  <c r="V13" i="1"/>
  <c r="X13" i="1" s="1"/>
  <c r="X9" i="1"/>
  <c r="V91" i="1"/>
  <c r="X91" i="1" s="1"/>
  <c r="V79" i="1"/>
  <c r="X79" i="1" s="1"/>
  <c r="V71" i="1"/>
  <c r="X71" i="1" s="1"/>
  <c r="V55" i="1"/>
  <c r="X55" i="1" s="1"/>
  <c r="V43" i="1"/>
  <c r="X43" i="1" s="1"/>
  <c r="V27" i="1"/>
  <c r="X27" i="1" s="1"/>
  <c r="V19" i="1"/>
  <c r="X19" i="1" s="1"/>
  <c r="V96" i="1"/>
  <c r="X96" i="1" s="1"/>
  <c r="V92" i="1"/>
  <c r="X92" i="1" s="1"/>
  <c r="V88" i="1"/>
  <c r="X88" i="1" s="1"/>
  <c r="V84" i="1"/>
  <c r="X84" i="1" s="1"/>
  <c r="V80" i="1"/>
  <c r="X80" i="1" s="1"/>
  <c r="V76" i="1"/>
  <c r="X76" i="1" s="1"/>
  <c r="V72" i="1"/>
  <c r="X72" i="1" s="1"/>
  <c r="V68" i="1"/>
  <c r="X68" i="1" s="1"/>
  <c r="V64" i="1"/>
  <c r="X64" i="1" s="1"/>
  <c r="V60" i="1"/>
  <c r="X60" i="1" s="1"/>
  <c r="V56" i="1"/>
  <c r="X56" i="1" s="1"/>
  <c r="V52" i="1"/>
  <c r="X52" i="1" s="1"/>
  <c r="V48" i="1"/>
  <c r="X48" i="1" s="1"/>
  <c r="V44" i="1"/>
  <c r="X44" i="1" s="1"/>
  <c r="V40" i="1"/>
  <c r="X40" i="1" s="1"/>
  <c r="V36" i="1"/>
  <c r="X36" i="1" s="1"/>
  <c r="V32" i="1"/>
  <c r="X32" i="1" s="1"/>
  <c r="V28" i="1"/>
  <c r="X28" i="1" s="1"/>
  <c r="V24" i="1"/>
  <c r="X24" i="1" s="1"/>
  <c r="V20" i="1"/>
  <c r="X20" i="1" s="1"/>
  <c r="V16" i="1"/>
  <c r="X16" i="1" s="1"/>
  <c r="V12" i="1"/>
  <c r="X12" i="1" s="1"/>
  <c r="V99" i="1"/>
  <c r="X99" i="1" s="1"/>
  <c r="V87" i="1"/>
  <c r="X87" i="1" s="1"/>
  <c r="V75" i="1"/>
  <c r="X75" i="1" s="1"/>
  <c r="V63" i="1"/>
  <c r="X63" i="1" s="1"/>
  <c r="V51" i="1"/>
  <c r="X51" i="1" s="1"/>
  <c r="V39" i="1"/>
  <c r="X39" i="1" s="1"/>
  <c r="V35" i="1"/>
  <c r="X35" i="1" s="1"/>
  <c r="V23" i="1"/>
  <c r="X23" i="1" s="1"/>
  <c r="V11" i="1"/>
  <c r="X11" i="1" s="1"/>
  <c r="L101" i="1"/>
  <c r="J101" i="1" s="1"/>
  <c r="V30" i="1" l="1"/>
  <c r="X30" i="1" s="1"/>
  <c r="V46" i="1"/>
  <c r="X46" i="1" s="1"/>
  <c r="V62" i="1"/>
  <c r="X62" i="1" s="1"/>
  <c r="V78" i="1"/>
  <c r="X78" i="1" s="1"/>
  <c r="V94" i="1"/>
  <c r="X94" i="1" s="1"/>
  <c r="N101" i="1" l="1"/>
  <c r="AB9" i="1"/>
  <c r="H101" i="1"/>
  <c r="V101" i="1" l="1"/>
  <c r="X101" i="1" s="1"/>
  <c r="Z9" i="1" s="1"/>
  <c r="AD9" i="1" s="1"/>
</calcChain>
</file>

<file path=xl/sharedStrings.xml><?xml version="1.0" encoding="utf-8"?>
<sst xmlns="http://schemas.openxmlformats.org/spreadsheetml/2006/main" count="19" uniqueCount="19">
  <si>
    <t>Date</t>
  </si>
  <si>
    <t>CfD Operational Cost Rate
(£/MWh)</t>
  </si>
  <si>
    <t>Reconciled Eligible Demand (MWh) excluding GEE</t>
  </si>
  <si>
    <t>CfD Actual Rates - GEE Volume Reconciliation</t>
  </si>
  <si>
    <t>CfD Quarterly Reconciliation
(£/MWh)</t>
  </si>
  <si>
    <t>Previous Quarterly Demand Weighted Rate
(£/MWh)</t>
  </si>
  <si>
    <t>GEE volume impact
(£/MWh)</t>
  </si>
  <si>
    <t>Total</t>
  </si>
  <si>
    <t>Total CfD Cost (£)</t>
  </si>
  <si>
    <t>Revised Quarterly Demand Weighted Rate
(£/MWh)</t>
  </si>
  <si>
    <t>Reconciled Daily Levy Rate including GEE (£/MWh)</t>
  </si>
  <si>
    <t>Total CfD Rate
(£/MWh) including GEE</t>
  </si>
  <si>
    <t>CfD Operational Cost
(£)</t>
  </si>
  <si>
    <t>1st April 2021 to 30th June 2021</t>
  </si>
  <si>
    <t>Reconciled Daily Levy + BEIS Loan Repayment (£)</t>
  </si>
  <si>
    <t>Reconciled Green Exempt Volume (MWh) *</t>
  </si>
  <si>
    <t>* The information has been downloaded from the LCCC website published 13th Apr 2022</t>
  </si>
  <si>
    <t xml:space="preserve">BEIS Loan Repayment (£/MWh) </t>
  </si>
  <si>
    <t xml:space="preserve">Reconciled Daily Levy Rate (£/MWh)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</si>
</sst>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_(&quot;£&quot;* #,##0.00_);_(&quot;£&quot;* \(#,##0.00\);_(&quot;£&quot;* &quot;-&quot;??_);_(@_)"/>
    <numFmt numFmtId="166" formatCode="&quot;£&quot;#,##0"/>
    <numFmt numFmtId="167" formatCode="_(* #,##0.00_);_(* \(#,##0.00\);_(* &quot;-&quot;??_);_(@_)"/>
    <numFmt numFmtId="168" formatCode="#,##0.000"/>
    <numFmt numFmtId="169" formatCode="#,##0.00000"/>
    <numFmt numFmtId="170" formatCode="&quot;£&quot;#,##0.00"/>
    <numFmt numFmtId="171" formatCode="#,##0.000000"/>
  </numFmts>
  <fonts count="1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0"/>
      <name val="Calibri"/>
      <family val="2"/>
      <scheme val="minor"/>
    </font>
    <font>
      <b/>
      <sz val="11"/>
      <color indexed="52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002F5F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6" fillId="4" borderId="3"/>
    <xf numFmtId="0" fontId="9" fillId="6" borderId="1"/>
  </cellStyleXfs>
  <cellXfs count="25">
    <xf numFmtId="0" fontId="0" fillId="0" borderId="0" xfId="0"/>
    <xf numFmtId="0" fontId="3" fillId="2" borderId="0" xfId="0" applyFont="1" applyFill="1"/>
    <xf numFmtId="0" fontId="5" fillId="3" borderId="2" xfId="3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3" applyFont="1" applyFill="1" applyAlignment="1">
      <alignment horizontal="center" vertical="center" wrapText="1"/>
    </xf>
    <xf numFmtId="14" fontId="3" fillId="5" borderId="4" xfId="3" applyNumberFormat="1" applyFont="1" applyFill="1" applyBorder="1" applyAlignment="1">
      <alignment horizontal="center" vertical="center"/>
    </xf>
    <xf numFmtId="14" fontId="10" fillId="2" borderId="0" xfId="5" applyNumberFormat="1" applyFont="1" applyFill="1" applyBorder="1" applyAlignment="1">
      <alignment horizontal="center"/>
    </xf>
    <xf numFmtId="164" fontId="3" fillId="7" borderId="5" xfId="3" applyNumberFormat="1" applyFont="1" applyFill="1" applyBorder="1" applyAlignment="1">
      <alignment horizontal="center" vertical="center" wrapText="1"/>
    </xf>
    <xf numFmtId="164" fontId="10" fillId="2" borderId="0" xfId="5" applyNumberFormat="1" applyFont="1" applyFill="1" applyBorder="1" applyAlignment="1">
      <alignment horizontal="center"/>
    </xf>
    <xf numFmtId="166" fontId="10" fillId="5" borderId="2" xfId="2" applyNumberFormat="1" applyFont="1" applyFill="1" applyBorder="1" applyAlignment="1">
      <alignment horizontal="center"/>
    </xf>
    <xf numFmtId="166" fontId="10" fillId="2" borderId="0" xfId="2" applyNumberFormat="1" applyFont="1" applyFill="1" applyBorder="1" applyAlignment="1">
      <alignment horizontal="center"/>
    </xf>
    <xf numFmtId="3" fontId="3" fillId="7" borderId="5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/>
    </xf>
    <xf numFmtId="3" fontId="10" fillId="2" borderId="0" xfId="5" applyNumberFormat="1" applyFont="1" applyFill="1" applyBorder="1" applyAlignment="1">
      <alignment horizontal="center"/>
    </xf>
    <xf numFmtId="168" fontId="10" fillId="5" borderId="2" xfId="5" applyNumberFormat="1" applyFont="1" applyFill="1" applyBorder="1" applyAlignment="1">
      <alignment horizontal="center"/>
    </xf>
    <xf numFmtId="168" fontId="3" fillId="5" borderId="2" xfId="1" applyNumberFormat="1" applyFont="1" applyFill="1" applyBorder="1" applyAlignment="1">
      <alignment horizontal="center" vertical="center" wrapText="1"/>
    </xf>
    <xf numFmtId="3" fontId="3" fillId="7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169" fontId="3" fillId="2" borderId="0" xfId="0" applyNumberFormat="1" applyFont="1" applyFill="1"/>
    <xf numFmtId="164" fontId="3" fillId="2" borderId="0" xfId="0" applyNumberFormat="1" applyFont="1" applyFill="1"/>
    <xf numFmtId="171" fontId="3" fillId="2" borderId="0" xfId="0" applyNumberFormat="1" applyFont="1" applyFill="1"/>
    <xf numFmtId="170" fontId="3" fillId="2" borderId="0" xfId="0" applyNumberFormat="1" applyFont="1" applyFill="1"/>
    <xf numFmtId="168" fontId="3" fillId="2" borderId="0" xfId="0" applyNumberFormat="1" applyFont="1" applyFill="1"/>
    <xf numFmtId="0" fontId="1" fillId="2" borderId="0" xfId="0" applyFont="1" applyFill="1"/>
  </cellXfs>
  <cellStyles count="6">
    <cellStyle name="Calculation 2 2" xfId="4" xr:uid="{30ADF1F2-79E3-4DE3-B76B-AF2CC8CB1E74}"/>
    <cellStyle name="Calculation 5" xfId="5" xr:uid="{39A2E922-5019-4498-BDD1-AB993E2E2B74}"/>
    <cellStyle name="Comma" xfId="1" builtinId="3"/>
    <cellStyle name="Currency" xfId="2" builtinId="4"/>
    <cellStyle name="Normal" xfId="0" builtinId="0"/>
    <cellStyle name="Normal 214 2" xfId="3" xr:uid="{2545C454-E464-4EDA-81F4-A5A14EED9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1308047</xdr:colOff>
      <xdr:row>1</xdr:row>
      <xdr:rowOff>0</xdr:rowOff>
    </xdr:from>
    <xdr:to>
      <xdr:col>24</xdr:col>
      <xdr:colOff>2881</xdr:colOff>
      <xdr:row>2</xdr:row>
      <xdr:rowOff>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F4F85-C2B9-447F-8F2C-176C033FF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0807" y="182880"/>
          <a:ext cx="5173477" cy="465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D050-AEF8-4071-B762-C895105A6EC6}">
  <sheetPr>
    <pageSetUpPr fitToPage="1"/>
  </sheetPr>
  <dimension ref="B2:AD102"/>
  <sheetViews>
    <sheetView tabSelected="1" zoomScale="85" zoomScaleNormal="85" workbookViewId="0">
      <selection activeCell="F16" sqref="F16"/>
    </sheetView>
  </sheetViews>
  <sheetFormatPr defaultColWidth="9.140625" defaultRowHeight="15" x14ac:dyDescent="0.25"/>
  <cols>
    <col min="1" max="1" width="2.7109375" style="1" customWidth="1"/>
    <col min="2" max="2" width="22.85546875" style="1" customWidth="1"/>
    <col min="3" max="3" width="1.28515625" style="1" customWidth="1"/>
    <col min="4" max="4" width="22.85546875" style="1" customWidth="1"/>
    <col min="5" max="5" width="1.28515625" style="1" customWidth="1"/>
    <col min="6" max="6" width="22.85546875" style="1" customWidth="1"/>
    <col min="7" max="7" width="1.28515625" style="1" customWidth="1"/>
    <col min="8" max="8" width="22.85546875" style="1" customWidth="1"/>
    <col min="9" max="9" width="1.28515625" style="1" customWidth="1"/>
    <col min="10" max="10" width="22.85546875" style="1" customWidth="1"/>
    <col min="11" max="11" width="1.28515625" style="1" customWidth="1"/>
    <col min="12" max="12" width="22.85546875" style="1" customWidth="1"/>
    <col min="13" max="13" width="1.42578125" style="1" customWidth="1"/>
    <col min="14" max="14" width="22.85546875" style="1" customWidth="1"/>
    <col min="15" max="15" width="1.42578125" style="1" customWidth="1"/>
    <col min="16" max="16" width="22.85546875" style="1" customWidth="1"/>
    <col min="17" max="17" width="1.42578125" style="1" customWidth="1"/>
    <col min="18" max="18" width="22.85546875" style="1" customWidth="1"/>
    <col min="19" max="19" width="1.42578125" style="1" customWidth="1"/>
    <col min="20" max="20" width="22.85546875" style="1" customWidth="1"/>
    <col min="21" max="21" width="1.28515625" style="1" customWidth="1"/>
    <col min="22" max="22" width="22.85546875" style="1" customWidth="1"/>
    <col min="23" max="23" width="1.42578125" style="1" customWidth="1"/>
    <col min="24" max="24" width="21.7109375" style="1" customWidth="1"/>
    <col min="25" max="25" width="2.7109375" style="1" customWidth="1"/>
    <col min="26" max="26" width="21.7109375" style="1" customWidth="1"/>
    <col min="27" max="27" width="1.42578125" style="1" customWidth="1"/>
    <col min="28" max="28" width="21.7109375" style="1" customWidth="1"/>
    <col min="29" max="29" width="1.42578125" style="1" customWidth="1"/>
    <col min="30" max="30" width="21.7109375" style="1" customWidth="1"/>
    <col min="31" max="16384" width="9.140625" style="1"/>
  </cols>
  <sheetData>
    <row r="2" spans="2:30" ht="36" x14ac:dyDescent="0.55000000000000004">
      <c r="B2" s="18" t="s">
        <v>3</v>
      </c>
      <c r="C2" s="18"/>
      <c r="D2" s="18"/>
      <c r="E2" s="18"/>
      <c r="F2" s="18"/>
      <c r="G2" s="18"/>
      <c r="H2" s="18"/>
    </row>
    <row r="3" spans="2:30" x14ac:dyDescent="0.25">
      <c r="B3" s="1" t="s">
        <v>13</v>
      </c>
    </row>
    <row r="5" spans="2:30" x14ac:dyDescent="0.25">
      <c r="B5" s="24" t="s">
        <v>16</v>
      </c>
    </row>
    <row r="6" spans="2:30" ht="15.75" thickBot="1" x14ac:dyDescent="0.3"/>
    <row r="7" spans="2:30" s="4" customFormat="1" ht="54.75" customHeight="1" thickBot="1" x14ac:dyDescent="0.3">
      <c r="B7" s="2" t="s">
        <v>0</v>
      </c>
      <c r="C7" s="3"/>
      <c r="D7" s="2" t="s">
        <v>18</v>
      </c>
      <c r="E7" s="3"/>
      <c r="F7" s="2" t="s">
        <v>17</v>
      </c>
      <c r="G7" s="3"/>
      <c r="H7" s="2" t="s">
        <v>14</v>
      </c>
      <c r="I7" s="3"/>
      <c r="J7" s="2" t="s">
        <v>1</v>
      </c>
      <c r="K7" s="3"/>
      <c r="L7" s="2" t="s">
        <v>12</v>
      </c>
      <c r="M7" s="3"/>
      <c r="N7" s="2" t="s">
        <v>4</v>
      </c>
      <c r="O7" s="3"/>
      <c r="P7" s="2" t="s">
        <v>8</v>
      </c>
      <c r="Q7" s="3"/>
      <c r="R7" s="2" t="s">
        <v>2</v>
      </c>
      <c r="S7" s="3"/>
      <c r="T7" s="2" t="s">
        <v>15</v>
      </c>
      <c r="U7" s="3"/>
      <c r="V7" s="2" t="s">
        <v>10</v>
      </c>
      <c r="W7" s="3"/>
      <c r="X7" s="2" t="s">
        <v>11</v>
      </c>
      <c r="Z7" s="2" t="s">
        <v>9</v>
      </c>
      <c r="AB7" s="2" t="s">
        <v>5</v>
      </c>
      <c r="AD7" s="2" t="s">
        <v>6</v>
      </c>
    </row>
    <row r="8" spans="2:30" ht="6.75" customHeight="1" thickBot="1" x14ac:dyDescent="0.3">
      <c r="B8" s="5"/>
      <c r="C8" s="3"/>
      <c r="D8" s="5"/>
      <c r="E8" s="3"/>
      <c r="F8" s="5"/>
      <c r="G8" s="3"/>
      <c r="H8" s="5"/>
      <c r="I8" s="3"/>
      <c r="J8" s="5"/>
      <c r="K8" s="3"/>
      <c r="L8" s="5"/>
      <c r="M8" s="3"/>
      <c r="N8" s="5"/>
      <c r="O8" s="3"/>
      <c r="P8" s="5"/>
      <c r="Q8" s="3"/>
      <c r="R8" s="5"/>
      <c r="S8" s="3"/>
      <c r="T8" s="5"/>
      <c r="U8" s="3"/>
      <c r="V8" s="5"/>
      <c r="W8" s="3"/>
      <c r="X8" s="5"/>
      <c r="Z8" s="3"/>
    </row>
    <row r="9" spans="2:30" ht="15.75" thickBot="1" x14ac:dyDescent="0.3">
      <c r="B9" s="6">
        <v>44287</v>
      </c>
      <c r="C9" s="7"/>
      <c r="D9" s="8">
        <v>8.3926999999999996</v>
      </c>
      <c r="E9" s="7"/>
      <c r="F9" s="8">
        <v>1.1599999999999999</v>
      </c>
      <c r="G9" s="9"/>
      <c r="H9" s="10">
        <f t="shared" ref="H9:H40" si="0">(D9+F9)*R9</f>
        <v>7130408.8120117998</v>
      </c>
      <c r="I9" s="9"/>
      <c r="J9" s="8">
        <v>7.5999999999999998E-2</v>
      </c>
      <c r="K9" s="9"/>
      <c r="L9" s="10">
        <f>J9*R9</f>
        <v>56728.576183999998</v>
      </c>
      <c r="M9" s="9"/>
      <c r="N9" s="15">
        <f t="shared" ref="N9:N40" si="1">D9+F9+J9</f>
        <v>9.6287000000000003</v>
      </c>
      <c r="O9" s="9"/>
      <c r="P9" s="10">
        <f t="shared" ref="P9:P40" si="2">(D9+F9+J9)*R9</f>
        <v>7187137.3881957997</v>
      </c>
      <c r="Q9" s="11"/>
      <c r="R9" s="12">
        <v>746428.63399999996</v>
      </c>
      <c r="S9" s="13"/>
      <c r="T9" s="17">
        <v>35914.608</v>
      </c>
      <c r="U9" s="14"/>
      <c r="V9" s="15">
        <f>H9/(R9-T9)</f>
        <v>10.035563762413044</v>
      </c>
      <c r="W9" s="14"/>
      <c r="X9" s="15">
        <f>V9+J9</f>
        <v>10.111563762413045</v>
      </c>
      <c r="Z9" s="16">
        <f>X101</f>
        <v>7.6267658052390308</v>
      </c>
      <c r="AB9" s="16">
        <f>SUM(P9:P99)/(SUM(R9:R99))</f>
        <v>7.2462777754390588</v>
      </c>
      <c r="AD9" s="16">
        <f>Z9-AB9</f>
        <v>0.38048802979997198</v>
      </c>
    </row>
    <row r="10" spans="2:30" ht="15.75" thickBot="1" x14ac:dyDescent="0.3">
      <c r="B10" s="6">
        <f>B9+1</f>
        <v>44288</v>
      </c>
      <c r="C10" s="7"/>
      <c r="D10" s="8">
        <v>8.3874999999999993</v>
      </c>
      <c r="E10" s="7"/>
      <c r="F10" s="8">
        <v>1.1599999999999999</v>
      </c>
      <c r="G10" s="9"/>
      <c r="H10" s="10">
        <f t="shared" si="0"/>
        <v>6717631.7600324992</v>
      </c>
      <c r="I10" s="9"/>
      <c r="J10" s="8">
        <v>7.5999999999999998E-2</v>
      </c>
      <c r="K10" s="9"/>
      <c r="L10" s="10">
        <f t="shared" ref="L10:L73" si="3">J10*R10</f>
        <v>53473.685652</v>
      </c>
      <c r="M10" s="9"/>
      <c r="N10" s="15">
        <f t="shared" si="1"/>
        <v>9.6234999999999999</v>
      </c>
      <c r="O10" s="9"/>
      <c r="P10" s="10">
        <f t="shared" si="2"/>
        <v>6771105.4456845</v>
      </c>
      <c r="Q10" s="11"/>
      <c r="R10" s="12">
        <v>703601.12699999998</v>
      </c>
      <c r="S10" s="13"/>
      <c r="T10" s="17">
        <v>35914.608</v>
      </c>
      <c r="U10" s="14"/>
      <c r="V10" s="15">
        <f>H10/(R10-T10)</f>
        <v>10.061056452200885</v>
      </c>
      <c r="W10" s="14"/>
      <c r="X10" s="15">
        <f t="shared" ref="X10:X73" si="4">V10+J10</f>
        <v>10.137056452200886</v>
      </c>
      <c r="AB10" s="23"/>
    </row>
    <row r="11" spans="2:30" ht="15.75" thickBot="1" x14ac:dyDescent="0.3">
      <c r="B11" s="6">
        <f t="shared" ref="B11:B74" si="5">B10+1</f>
        <v>44289</v>
      </c>
      <c r="C11" s="7"/>
      <c r="D11" s="8">
        <v>8.0824999999999996</v>
      </c>
      <c r="E11" s="7"/>
      <c r="F11" s="8">
        <v>1.1599999999999999</v>
      </c>
      <c r="G11" s="9"/>
      <c r="H11" s="10">
        <f t="shared" si="0"/>
        <v>6367870.0796224996</v>
      </c>
      <c r="I11" s="9"/>
      <c r="J11" s="8">
        <v>7.5999999999999998E-2</v>
      </c>
      <c r="K11" s="9"/>
      <c r="L11" s="10">
        <f t="shared" si="3"/>
        <v>52362.253292000001</v>
      </c>
      <c r="M11" s="9"/>
      <c r="N11" s="15">
        <f t="shared" si="1"/>
        <v>9.3185000000000002</v>
      </c>
      <c r="O11" s="9"/>
      <c r="P11" s="10">
        <f t="shared" si="2"/>
        <v>6420232.3329145005</v>
      </c>
      <c r="Q11" s="11"/>
      <c r="R11" s="12">
        <v>688977.01699999999</v>
      </c>
      <c r="S11" s="13"/>
      <c r="T11" s="17">
        <v>35914.608</v>
      </c>
      <c r="U11" s="14"/>
      <c r="V11" s="15">
        <f>H11/(R11-T11)</f>
        <v>9.7507833736338974</v>
      </c>
      <c r="W11" s="14"/>
      <c r="X11" s="15">
        <f t="shared" si="4"/>
        <v>9.8267833736338979</v>
      </c>
      <c r="Z11" s="21"/>
    </row>
    <row r="12" spans="2:30" ht="15.75" thickBot="1" x14ac:dyDescent="0.3">
      <c r="B12" s="6">
        <f t="shared" si="5"/>
        <v>44290</v>
      </c>
      <c r="C12" s="7"/>
      <c r="D12" s="8">
        <v>10.480399999999999</v>
      </c>
      <c r="E12" s="7"/>
      <c r="F12" s="8">
        <v>1.1599999999999999</v>
      </c>
      <c r="G12" s="9"/>
      <c r="H12" s="10">
        <f t="shared" si="0"/>
        <v>7744615.0003471998</v>
      </c>
      <c r="I12" s="9"/>
      <c r="J12" s="8">
        <v>7.5999999999999998E-2</v>
      </c>
      <c r="K12" s="9"/>
      <c r="L12" s="10">
        <f t="shared" si="3"/>
        <v>50564.477167999998</v>
      </c>
      <c r="M12" s="9"/>
      <c r="N12" s="15">
        <f t="shared" si="1"/>
        <v>11.7164</v>
      </c>
      <c r="O12" s="9"/>
      <c r="P12" s="10">
        <f t="shared" si="2"/>
        <v>7795179.4775152002</v>
      </c>
      <c r="Q12" s="11"/>
      <c r="R12" s="12">
        <v>665322.06799999997</v>
      </c>
      <c r="S12" s="13"/>
      <c r="T12" s="17">
        <v>35914.608</v>
      </c>
      <c r="U12" s="14"/>
      <c r="V12" s="15">
        <f>H12/(R12-T12)</f>
        <v>12.304612659575405</v>
      </c>
      <c r="W12" s="14"/>
      <c r="X12" s="15">
        <f t="shared" si="4"/>
        <v>12.380612659575405</v>
      </c>
      <c r="Z12" s="21"/>
    </row>
    <row r="13" spans="2:30" ht="15.75" thickBot="1" x14ac:dyDescent="0.3">
      <c r="B13" s="6">
        <f t="shared" si="5"/>
        <v>44291</v>
      </c>
      <c r="C13" s="7"/>
      <c r="D13" s="8">
        <v>17.0778</v>
      </c>
      <c r="E13" s="7"/>
      <c r="F13" s="8">
        <v>1.1599999999999999</v>
      </c>
      <c r="G13" s="9"/>
      <c r="H13" s="10">
        <f t="shared" si="0"/>
        <v>13017502.952244001</v>
      </c>
      <c r="I13" s="9"/>
      <c r="J13" s="8">
        <v>7.5999999999999998E-2</v>
      </c>
      <c r="K13" s="9"/>
      <c r="L13" s="10">
        <f t="shared" si="3"/>
        <v>54246.138479999994</v>
      </c>
      <c r="M13" s="9"/>
      <c r="N13" s="15">
        <f t="shared" si="1"/>
        <v>18.313800000000001</v>
      </c>
      <c r="O13" s="9"/>
      <c r="P13" s="10">
        <f t="shared" si="2"/>
        <v>13071749.090724001</v>
      </c>
      <c r="Q13" s="11"/>
      <c r="R13" s="12">
        <v>713764.98</v>
      </c>
      <c r="S13" s="13"/>
      <c r="T13" s="17">
        <v>35914.608</v>
      </c>
      <c r="U13" s="14"/>
      <c r="V13" s="15">
        <f>H13/(R13-T13)</f>
        <v>19.204095018544891</v>
      </c>
      <c r="W13" s="14"/>
      <c r="X13" s="15">
        <f t="shared" si="4"/>
        <v>19.280095018544891</v>
      </c>
      <c r="Z13" s="22"/>
    </row>
    <row r="14" spans="2:30" ht="15.75" thickBot="1" x14ac:dyDescent="0.3">
      <c r="B14" s="6">
        <f t="shared" si="5"/>
        <v>44292</v>
      </c>
      <c r="C14" s="7"/>
      <c r="D14" s="8">
        <v>12.732900000000001</v>
      </c>
      <c r="E14" s="7"/>
      <c r="F14" s="8">
        <v>1.1599999999999999</v>
      </c>
      <c r="G14" s="9"/>
      <c r="H14" s="10">
        <f t="shared" si="0"/>
        <v>11272943.686183201</v>
      </c>
      <c r="I14" s="9"/>
      <c r="J14" s="8">
        <v>7.5999999999999998E-2</v>
      </c>
      <c r="K14" s="9"/>
      <c r="L14" s="10">
        <f t="shared" si="3"/>
        <v>61667.738208000002</v>
      </c>
      <c r="M14" s="9"/>
      <c r="N14" s="15">
        <f t="shared" si="1"/>
        <v>13.968900000000001</v>
      </c>
      <c r="O14" s="9"/>
      <c r="P14" s="10">
        <f t="shared" si="2"/>
        <v>11334611.424391201</v>
      </c>
      <c r="Q14" s="11"/>
      <c r="R14" s="12">
        <v>811417.60800000001</v>
      </c>
      <c r="S14" s="13"/>
      <c r="T14" s="17">
        <v>35914.608</v>
      </c>
      <c r="U14" s="14"/>
      <c r="V14" s="15">
        <f>H14/(R14-T14)</f>
        <v>14.5362992614899</v>
      </c>
      <c r="W14" s="14"/>
      <c r="X14" s="15">
        <f t="shared" si="4"/>
        <v>14.6122992614899</v>
      </c>
    </row>
    <row r="15" spans="2:30" ht="15.75" thickBot="1" x14ac:dyDescent="0.3">
      <c r="B15" s="6">
        <f t="shared" si="5"/>
        <v>44293</v>
      </c>
      <c r="C15" s="7"/>
      <c r="D15" s="8">
        <v>8.9464000000000006</v>
      </c>
      <c r="E15" s="7"/>
      <c r="F15" s="8">
        <v>1.1599999999999999</v>
      </c>
      <c r="G15" s="9"/>
      <c r="H15" s="10">
        <f t="shared" si="0"/>
        <v>8462891.5016712006</v>
      </c>
      <c r="I15" s="9"/>
      <c r="J15" s="8">
        <v>7.5999999999999998E-2</v>
      </c>
      <c r="K15" s="9"/>
      <c r="L15" s="10">
        <f t="shared" si="3"/>
        <v>63640.836907999997</v>
      </c>
      <c r="M15" s="9"/>
      <c r="N15" s="15">
        <f t="shared" si="1"/>
        <v>10.182400000000001</v>
      </c>
      <c r="O15" s="9"/>
      <c r="P15" s="10">
        <f t="shared" si="2"/>
        <v>8526532.3385792002</v>
      </c>
      <c r="Q15" s="11"/>
      <c r="R15" s="12">
        <v>837379.43299999996</v>
      </c>
      <c r="S15" s="13"/>
      <c r="T15" s="17">
        <v>35914.608</v>
      </c>
      <c r="U15" s="14"/>
      <c r="V15" s="15">
        <f>H15/(R15-T15)</f>
        <v>10.559280005421574</v>
      </c>
      <c r="W15" s="14"/>
      <c r="X15" s="15">
        <f t="shared" si="4"/>
        <v>10.635280005421574</v>
      </c>
    </row>
    <row r="16" spans="2:30" ht="15.75" thickBot="1" x14ac:dyDescent="0.3">
      <c r="B16" s="6">
        <f t="shared" si="5"/>
        <v>44294</v>
      </c>
      <c r="C16" s="7"/>
      <c r="D16" s="8">
        <v>9.0709999999999997</v>
      </c>
      <c r="E16" s="7"/>
      <c r="F16" s="8">
        <v>1.1599999999999999</v>
      </c>
      <c r="G16" s="9"/>
      <c r="H16" s="10">
        <f t="shared" si="0"/>
        <v>8307030.1969329994</v>
      </c>
      <c r="I16" s="9"/>
      <c r="J16" s="8">
        <v>7.5999999999999998E-2</v>
      </c>
      <c r="K16" s="9"/>
      <c r="L16" s="10">
        <f t="shared" si="3"/>
        <v>61707.975267999995</v>
      </c>
      <c r="M16" s="9"/>
      <c r="N16" s="15">
        <f t="shared" si="1"/>
        <v>10.307</v>
      </c>
      <c r="O16" s="9"/>
      <c r="P16" s="10">
        <f t="shared" si="2"/>
        <v>8368738.1722010002</v>
      </c>
      <c r="Q16" s="11"/>
      <c r="R16" s="12">
        <v>811947.04299999995</v>
      </c>
      <c r="S16" s="13"/>
      <c r="T16" s="17">
        <v>35914.608</v>
      </c>
      <c r="U16" s="14"/>
      <c r="V16" s="15">
        <f>H16/(R16-T16)</f>
        <v>10.70448839800491</v>
      </c>
      <c r="W16" s="14"/>
      <c r="X16" s="15">
        <f t="shared" si="4"/>
        <v>10.780488398004911</v>
      </c>
    </row>
    <row r="17" spans="2:24" ht="15.75" thickBot="1" x14ac:dyDescent="0.3">
      <c r="B17" s="6">
        <f t="shared" si="5"/>
        <v>44295</v>
      </c>
      <c r="C17" s="7"/>
      <c r="D17" s="8">
        <v>6.2297000000000002</v>
      </c>
      <c r="E17" s="7"/>
      <c r="F17" s="8">
        <v>1.1599999999999999</v>
      </c>
      <c r="G17" s="9"/>
      <c r="H17" s="10">
        <f t="shared" si="0"/>
        <v>5782916.1171212001</v>
      </c>
      <c r="I17" s="9"/>
      <c r="J17" s="8">
        <v>7.5999999999999998E-2</v>
      </c>
      <c r="K17" s="9"/>
      <c r="L17" s="10">
        <f t="shared" si="3"/>
        <v>59474.894095999996</v>
      </c>
      <c r="M17" s="9"/>
      <c r="N17" s="15">
        <f t="shared" si="1"/>
        <v>7.4657</v>
      </c>
      <c r="O17" s="9"/>
      <c r="P17" s="10">
        <f t="shared" si="2"/>
        <v>5842391.0112171993</v>
      </c>
      <c r="Q17" s="11"/>
      <c r="R17" s="12">
        <v>782564.39599999995</v>
      </c>
      <c r="S17" s="13"/>
      <c r="T17" s="17">
        <v>35914.608</v>
      </c>
      <c r="U17" s="14"/>
      <c r="V17" s="15">
        <f>H17/(R17-T17)</f>
        <v>7.7451520245006762</v>
      </c>
      <c r="W17" s="14"/>
      <c r="X17" s="15">
        <f t="shared" si="4"/>
        <v>7.8211520245006758</v>
      </c>
    </row>
    <row r="18" spans="2:24" ht="15.75" thickBot="1" x14ac:dyDescent="0.3">
      <c r="B18" s="6">
        <f t="shared" si="5"/>
        <v>44296</v>
      </c>
      <c r="C18" s="7"/>
      <c r="D18" s="8">
        <v>4.6601999999999997</v>
      </c>
      <c r="E18" s="7"/>
      <c r="F18" s="8">
        <v>1.1599999999999999</v>
      </c>
      <c r="G18" s="9"/>
      <c r="H18" s="10">
        <f t="shared" si="0"/>
        <v>4305307.7570561999</v>
      </c>
      <c r="I18" s="9"/>
      <c r="J18" s="8">
        <v>7.5999999999999998E-2</v>
      </c>
      <c r="K18" s="9"/>
      <c r="L18" s="10">
        <f t="shared" si="3"/>
        <v>56218.581756</v>
      </c>
      <c r="M18" s="9"/>
      <c r="N18" s="15">
        <f t="shared" si="1"/>
        <v>5.8961999999999994</v>
      </c>
      <c r="O18" s="9"/>
      <c r="P18" s="10">
        <f t="shared" si="2"/>
        <v>4361526.3388121994</v>
      </c>
      <c r="Q18" s="11"/>
      <c r="R18" s="12">
        <v>739718.18099999998</v>
      </c>
      <c r="S18" s="13"/>
      <c r="T18" s="17">
        <v>35914.608</v>
      </c>
      <c r="U18" s="14"/>
      <c r="V18" s="15">
        <f>H18/(R18-T18)</f>
        <v>6.11720076768664</v>
      </c>
      <c r="W18" s="14"/>
      <c r="X18" s="15">
        <f t="shared" si="4"/>
        <v>6.1932007676866396</v>
      </c>
    </row>
    <row r="19" spans="2:24" ht="15.75" thickBot="1" x14ac:dyDescent="0.3">
      <c r="B19" s="6">
        <f t="shared" si="5"/>
        <v>44297</v>
      </c>
      <c r="C19" s="7"/>
      <c r="D19" s="8">
        <v>5.8086000000000002</v>
      </c>
      <c r="E19" s="7"/>
      <c r="F19" s="8">
        <v>1.1599999999999999</v>
      </c>
      <c r="G19" s="9"/>
      <c r="H19" s="10">
        <f t="shared" si="0"/>
        <v>5093220.7512140004</v>
      </c>
      <c r="I19" s="9"/>
      <c r="J19" s="8">
        <v>7.5999999999999998E-2</v>
      </c>
      <c r="K19" s="9"/>
      <c r="L19" s="10">
        <f t="shared" si="3"/>
        <v>55546.993239999996</v>
      </c>
      <c r="M19" s="9"/>
      <c r="N19" s="15">
        <f t="shared" si="1"/>
        <v>7.0446</v>
      </c>
      <c r="O19" s="9"/>
      <c r="P19" s="10">
        <f t="shared" si="2"/>
        <v>5148767.7444540001</v>
      </c>
      <c r="Q19" s="11"/>
      <c r="R19" s="12">
        <v>730881.49</v>
      </c>
      <c r="S19" s="13"/>
      <c r="T19" s="17">
        <v>35914.608</v>
      </c>
      <c r="U19" s="14"/>
      <c r="V19" s="15">
        <f>H19/(R19-T19)</f>
        <v>7.3287244085021026</v>
      </c>
      <c r="W19" s="14"/>
      <c r="X19" s="15">
        <f t="shared" si="4"/>
        <v>7.4047244085021022</v>
      </c>
    </row>
    <row r="20" spans="2:24" ht="15.75" thickBot="1" x14ac:dyDescent="0.3">
      <c r="B20" s="6">
        <f t="shared" si="5"/>
        <v>44298</v>
      </c>
      <c r="C20" s="7"/>
      <c r="D20" s="8">
        <v>4.6561000000000003</v>
      </c>
      <c r="E20" s="7"/>
      <c r="F20" s="8">
        <v>1.1599999999999999</v>
      </c>
      <c r="G20" s="9"/>
      <c r="H20" s="10">
        <f t="shared" si="0"/>
        <v>4749073.9377411008</v>
      </c>
      <c r="I20" s="9"/>
      <c r="J20" s="8">
        <v>7.5999999999999998E-2</v>
      </c>
      <c r="K20" s="9"/>
      <c r="L20" s="10">
        <f t="shared" si="3"/>
        <v>62056.983076000004</v>
      </c>
      <c r="M20" s="9"/>
      <c r="N20" s="15">
        <f t="shared" si="1"/>
        <v>5.8921000000000001</v>
      </c>
      <c r="O20" s="9"/>
      <c r="P20" s="10">
        <f t="shared" si="2"/>
        <v>4811130.9208171004</v>
      </c>
      <c r="Q20" s="11"/>
      <c r="R20" s="12">
        <v>816539.25100000005</v>
      </c>
      <c r="S20" s="13"/>
      <c r="T20" s="17">
        <v>35914.608</v>
      </c>
      <c r="U20" s="14"/>
      <c r="V20" s="15">
        <f>H20/(R20-T20)</f>
        <v>6.0836843678032597</v>
      </c>
      <c r="W20" s="14"/>
      <c r="X20" s="15">
        <f t="shared" si="4"/>
        <v>6.1596843678032593</v>
      </c>
    </row>
    <row r="21" spans="2:24" ht="15.75" thickBot="1" x14ac:dyDescent="0.3">
      <c r="B21" s="6">
        <f t="shared" si="5"/>
        <v>44299</v>
      </c>
      <c r="C21" s="7"/>
      <c r="D21" s="8">
        <v>2.3271999999999999</v>
      </c>
      <c r="E21" s="7"/>
      <c r="F21" s="8">
        <v>1.1599999999999999</v>
      </c>
      <c r="G21" s="9"/>
      <c r="H21" s="10">
        <f t="shared" si="0"/>
        <v>2824344.7244639997</v>
      </c>
      <c r="I21" s="9"/>
      <c r="J21" s="8">
        <v>7.5999999999999998E-2</v>
      </c>
      <c r="K21" s="9"/>
      <c r="L21" s="10">
        <f t="shared" si="3"/>
        <v>61553.739119999998</v>
      </c>
      <c r="M21" s="9"/>
      <c r="N21" s="15">
        <f t="shared" si="1"/>
        <v>3.5631999999999997</v>
      </c>
      <c r="O21" s="9"/>
      <c r="P21" s="10">
        <f t="shared" si="2"/>
        <v>2885898.4635839998</v>
      </c>
      <c r="Q21" s="11"/>
      <c r="R21" s="12">
        <v>809917.62</v>
      </c>
      <c r="S21" s="13"/>
      <c r="T21" s="17">
        <v>35914.608</v>
      </c>
      <c r="U21" s="14"/>
      <c r="V21" s="15">
        <f>H21/(R21-T21)</f>
        <v>3.6490099917905745</v>
      </c>
      <c r="W21" s="14"/>
      <c r="X21" s="15">
        <f t="shared" si="4"/>
        <v>3.7250099917905746</v>
      </c>
    </row>
    <row r="22" spans="2:24" ht="15.75" thickBot="1" x14ac:dyDescent="0.3">
      <c r="B22" s="6">
        <f t="shared" si="5"/>
        <v>44300</v>
      </c>
      <c r="C22" s="7"/>
      <c r="D22" s="8">
        <v>2.4154</v>
      </c>
      <c r="E22" s="7"/>
      <c r="F22" s="8">
        <v>1.1599999999999999</v>
      </c>
      <c r="G22" s="9"/>
      <c r="H22" s="10">
        <f t="shared" si="0"/>
        <v>2842648.8286271999</v>
      </c>
      <c r="I22" s="9"/>
      <c r="J22" s="8">
        <v>7.5999999999999998E-2</v>
      </c>
      <c r="K22" s="9"/>
      <c r="L22" s="10">
        <f t="shared" si="3"/>
        <v>60424.375167999999</v>
      </c>
      <c r="M22" s="9"/>
      <c r="N22" s="15">
        <f t="shared" si="1"/>
        <v>3.6514000000000002</v>
      </c>
      <c r="O22" s="9"/>
      <c r="P22" s="10">
        <f t="shared" si="2"/>
        <v>2903073.2037952002</v>
      </c>
      <c r="Q22" s="11"/>
      <c r="R22" s="12">
        <v>795057.56799999997</v>
      </c>
      <c r="S22" s="13"/>
      <c r="T22" s="17">
        <v>35914.608</v>
      </c>
      <c r="U22" s="14"/>
      <c r="V22" s="15">
        <f>H22/(R22-T22)</f>
        <v>3.7445500760847468</v>
      </c>
      <c r="W22" s="14"/>
      <c r="X22" s="15">
        <f t="shared" si="4"/>
        <v>3.8205500760847468</v>
      </c>
    </row>
    <row r="23" spans="2:24" ht="15.75" thickBot="1" x14ac:dyDescent="0.3">
      <c r="B23" s="6">
        <f t="shared" si="5"/>
        <v>44301</v>
      </c>
      <c r="C23" s="7"/>
      <c r="D23" s="8">
        <v>3.6888999999999998</v>
      </c>
      <c r="E23" s="7"/>
      <c r="F23" s="8">
        <v>1.1599999999999999</v>
      </c>
      <c r="G23" s="9"/>
      <c r="H23" s="10">
        <f t="shared" si="0"/>
        <v>3856116.8911334998</v>
      </c>
      <c r="I23" s="9"/>
      <c r="J23" s="8">
        <v>7.5999999999999998E-2</v>
      </c>
      <c r="K23" s="9"/>
      <c r="L23" s="10">
        <f t="shared" si="3"/>
        <v>60439.457139999999</v>
      </c>
      <c r="M23" s="9"/>
      <c r="N23" s="15">
        <f t="shared" si="1"/>
        <v>4.9248999999999992</v>
      </c>
      <c r="O23" s="9"/>
      <c r="P23" s="10">
        <f t="shared" si="2"/>
        <v>3916556.3482734994</v>
      </c>
      <c r="Q23" s="11"/>
      <c r="R23" s="12">
        <v>795256.01500000001</v>
      </c>
      <c r="S23" s="13"/>
      <c r="T23" s="17">
        <v>35914.608</v>
      </c>
      <c r="U23" s="14"/>
      <c r="V23" s="15">
        <f>H23/(R23-T23)</f>
        <v>5.0782386625908043</v>
      </c>
      <c r="W23" s="14"/>
      <c r="X23" s="15">
        <f t="shared" si="4"/>
        <v>5.1542386625908039</v>
      </c>
    </row>
    <row r="24" spans="2:24" ht="15.75" thickBot="1" x14ac:dyDescent="0.3">
      <c r="B24" s="6">
        <f t="shared" si="5"/>
        <v>44302</v>
      </c>
      <c r="C24" s="7"/>
      <c r="D24" s="8">
        <v>2.7000999999999999</v>
      </c>
      <c r="E24" s="7"/>
      <c r="F24" s="8">
        <v>1.1599999999999999</v>
      </c>
      <c r="G24" s="9"/>
      <c r="H24" s="10">
        <f t="shared" si="0"/>
        <v>2997109.4710716</v>
      </c>
      <c r="I24" s="9"/>
      <c r="J24" s="8">
        <v>7.5999999999999998E-2</v>
      </c>
      <c r="K24" s="9"/>
      <c r="L24" s="10">
        <f t="shared" si="3"/>
        <v>59008.916816000004</v>
      </c>
      <c r="M24" s="9"/>
      <c r="N24" s="15">
        <f t="shared" si="1"/>
        <v>3.9361000000000002</v>
      </c>
      <c r="O24" s="9"/>
      <c r="P24" s="10">
        <f t="shared" si="2"/>
        <v>3056118.3878876003</v>
      </c>
      <c r="Q24" s="11"/>
      <c r="R24" s="12">
        <v>776433.11600000004</v>
      </c>
      <c r="S24" s="13"/>
      <c r="T24" s="17">
        <v>35914.608</v>
      </c>
      <c r="U24" s="14"/>
      <c r="V24" s="15">
        <f>H24/(R24-T24)</f>
        <v>4.0473120370295996</v>
      </c>
      <c r="W24" s="14"/>
      <c r="X24" s="15">
        <f t="shared" si="4"/>
        <v>4.1233120370295993</v>
      </c>
    </row>
    <row r="25" spans="2:24" ht="15.75" thickBot="1" x14ac:dyDescent="0.3">
      <c r="B25" s="6">
        <f t="shared" si="5"/>
        <v>44303</v>
      </c>
      <c r="C25" s="7"/>
      <c r="D25" s="8">
        <v>3.2498999999999998</v>
      </c>
      <c r="E25" s="7"/>
      <c r="F25" s="8">
        <v>1.1599999999999999</v>
      </c>
      <c r="G25" s="9"/>
      <c r="H25" s="10">
        <f t="shared" si="0"/>
        <v>3065683.3796236995</v>
      </c>
      <c r="I25" s="9"/>
      <c r="J25" s="8">
        <v>7.5999999999999998E-2</v>
      </c>
      <c r="K25" s="9"/>
      <c r="L25" s="10">
        <f t="shared" si="3"/>
        <v>52833.836787999993</v>
      </c>
      <c r="M25" s="9"/>
      <c r="N25" s="15">
        <f t="shared" si="1"/>
        <v>4.4858999999999991</v>
      </c>
      <c r="O25" s="9"/>
      <c r="P25" s="10">
        <f t="shared" si="2"/>
        <v>3118517.2164116991</v>
      </c>
      <c r="Q25" s="11"/>
      <c r="R25" s="12">
        <v>695182.06299999997</v>
      </c>
      <c r="S25" s="13"/>
      <c r="T25" s="17">
        <v>35914.608</v>
      </c>
      <c r="U25" s="14"/>
      <c r="V25" s="15">
        <f>H25/(R25-T25)</f>
        <v>4.6501360811504027</v>
      </c>
      <c r="W25" s="14"/>
      <c r="X25" s="15">
        <f t="shared" si="4"/>
        <v>4.7261360811504023</v>
      </c>
    </row>
    <row r="26" spans="2:24" ht="15.75" thickBot="1" x14ac:dyDescent="0.3">
      <c r="B26" s="6">
        <f t="shared" si="5"/>
        <v>44304</v>
      </c>
      <c r="C26" s="7"/>
      <c r="D26" s="8">
        <v>3.4666000000000001</v>
      </c>
      <c r="E26" s="7"/>
      <c r="F26" s="8">
        <v>1.1599999999999999</v>
      </c>
      <c r="G26" s="9"/>
      <c r="H26" s="10">
        <f t="shared" si="0"/>
        <v>3144421.4061480002</v>
      </c>
      <c r="I26" s="9"/>
      <c r="J26" s="8">
        <v>7.5999999999999998E-2</v>
      </c>
      <c r="K26" s="9"/>
      <c r="L26" s="10">
        <f t="shared" si="3"/>
        <v>51652.62328</v>
      </c>
      <c r="M26" s="9"/>
      <c r="N26" s="15">
        <f t="shared" si="1"/>
        <v>4.7025999999999994</v>
      </c>
      <c r="O26" s="9"/>
      <c r="P26" s="10">
        <f t="shared" si="2"/>
        <v>3196074.0294279996</v>
      </c>
      <c r="Q26" s="11"/>
      <c r="R26" s="12">
        <v>679639.78</v>
      </c>
      <c r="S26" s="13"/>
      <c r="T26" s="17">
        <v>35914.608</v>
      </c>
      <c r="U26" s="14"/>
      <c r="V26" s="15">
        <f>H26/(R26-T26)</f>
        <v>4.8847264996311193</v>
      </c>
      <c r="W26" s="14"/>
      <c r="X26" s="15">
        <f t="shared" si="4"/>
        <v>4.9607264996311189</v>
      </c>
    </row>
    <row r="27" spans="2:24" ht="15.75" thickBot="1" x14ac:dyDescent="0.3">
      <c r="B27" s="6">
        <f t="shared" si="5"/>
        <v>44305</v>
      </c>
      <c r="C27" s="7"/>
      <c r="D27" s="8">
        <v>2.9998999999999998</v>
      </c>
      <c r="E27" s="7"/>
      <c r="F27" s="8">
        <v>1.1599999999999999</v>
      </c>
      <c r="G27" s="9"/>
      <c r="H27" s="10">
        <f t="shared" si="0"/>
        <v>3090018.7633971996</v>
      </c>
      <c r="I27" s="9"/>
      <c r="J27" s="8">
        <v>7.5999999999999998E-2</v>
      </c>
      <c r="K27" s="9"/>
      <c r="L27" s="10">
        <f t="shared" si="3"/>
        <v>56453.622927999997</v>
      </c>
      <c r="M27" s="9"/>
      <c r="N27" s="15">
        <f t="shared" si="1"/>
        <v>4.2358999999999991</v>
      </c>
      <c r="O27" s="9"/>
      <c r="P27" s="10">
        <f t="shared" si="2"/>
        <v>3146472.3863251992</v>
      </c>
      <c r="Q27" s="11"/>
      <c r="R27" s="12">
        <v>742810.82799999998</v>
      </c>
      <c r="S27" s="13"/>
      <c r="T27" s="17">
        <v>35914.608</v>
      </c>
      <c r="U27" s="14"/>
      <c r="V27" s="15">
        <f>H27/(R27-T27)</f>
        <v>4.3712481068256377</v>
      </c>
      <c r="W27" s="14"/>
      <c r="X27" s="15">
        <f t="shared" si="4"/>
        <v>4.4472481068256373</v>
      </c>
    </row>
    <row r="28" spans="2:24" ht="15.75" thickBot="1" x14ac:dyDescent="0.3">
      <c r="B28" s="6">
        <f t="shared" si="5"/>
        <v>44306</v>
      </c>
      <c r="C28" s="7"/>
      <c r="D28" s="8">
        <v>3.0451000000000001</v>
      </c>
      <c r="E28" s="7"/>
      <c r="F28" s="8">
        <v>1.1599999999999999</v>
      </c>
      <c r="G28" s="9"/>
      <c r="H28" s="10">
        <f t="shared" si="0"/>
        <v>3129393.5792550002</v>
      </c>
      <c r="I28" s="9"/>
      <c r="J28" s="8">
        <v>7.5999999999999998E-2</v>
      </c>
      <c r="K28" s="9"/>
      <c r="L28" s="10">
        <f t="shared" si="3"/>
        <v>56558.443800000001</v>
      </c>
      <c r="M28" s="9"/>
      <c r="N28" s="15">
        <f t="shared" si="1"/>
        <v>4.2810999999999995</v>
      </c>
      <c r="O28" s="9"/>
      <c r="P28" s="10">
        <f t="shared" si="2"/>
        <v>3185952.0230549998</v>
      </c>
      <c r="Q28" s="11"/>
      <c r="R28" s="12">
        <v>744190.05</v>
      </c>
      <c r="S28" s="13"/>
      <c r="T28" s="17">
        <v>35914.608</v>
      </c>
      <c r="U28" s="14"/>
      <c r="V28" s="15">
        <f>H28/(R28-T28)</f>
        <v>4.4183285113180588</v>
      </c>
      <c r="W28" s="14"/>
      <c r="X28" s="15">
        <f t="shared" si="4"/>
        <v>4.4943285113180584</v>
      </c>
    </row>
    <row r="29" spans="2:24" ht="15.75" thickBot="1" x14ac:dyDescent="0.3">
      <c r="B29" s="6">
        <f t="shared" si="5"/>
        <v>44307</v>
      </c>
      <c r="C29" s="7"/>
      <c r="D29" s="8">
        <v>6.1798999999999999</v>
      </c>
      <c r="E29" s="7"/>
      <c r="F29" s="8">
        <v>1.1599999999999999</v>
      </c>
      <c r="G29" s="9"/>
      <c r="H29" s="10">
        <f t="shared" si="0"/>
        <v>5523377.7141172001</v>
      </c>
      <c r="I29" s="9"/>
      <c r="J29" s="8">
        <v>7.5999999999999998E-2</v>
      </c>
      <c r="K29" s="9"/>
      <c r="L29" s="10">
        <f t="shared" si="3"/>
        <v>57191.066128000006</v>
      </c>
      <c r="M29" s="9"/>
      <c r="N29" s="15">
        <f t="shared" si="1"/>
        <v>7.4158999999999997</v>
      </c>
      <c r="O29" s="9"/>
      <c r="P29" s="10">
        <f t="shared" si="2"/>
        <v>5580568.7802451998</v>
      </c>
      <c r="Q29" s="11"/>
      <c r="R29" s="12">
        <v>752514.02800000005</v>
      </c>
      <c r="S29" s="13"/>
      <c r="T29" s="17">
        <v>35914.608</v>
      </c>
      <c r="U29" s="14"/>
      <c r="V29" s="15">
        <f>H29/(R29-T29)</f>
        <v>7.7077619098787435</v>
      </c>
      <c r="W29" s="14"/>
      <c r="X29" s="15">
        <f t="shared" si="4"/>
        <v>7.7837619098787432</v>
      </c>
    </row>
    <row r="30" spans="2:24" ht="15.75" thickBot="1" x14ac:dyDescent="0.3">
      <c r="B30" s="6">
        <f t="shared" si="5"/>
        <v>44308</v>
      </c>
      <c r="C30" s="7"/>
      <c r="D30" s="8">
        <v>3.1850000000000001</v>
      </c>
      <c r="E30" s="7"/>
      <c r="F30" s="8">
        <v>1.1599999999999999</v>
      </c>
      <c r="G30" s="9"/>
      <c r="H30" s="10">
        <f t="shared" si="0"/>
        <v>3247759.2008399996</v>
      </c>
      <c r="I30" s="9"/>
      <c r="J30" s="8">
        <v>7.5999999999999998E-2</v>
      </c>
      <c r="K30" s="9"/>
      <c r="L30" s="10">
        <f t="shared" si="3"/>
        <v>56807.755871999994</v>
      </c>
      <c r="M30" s="9"/>
      <c r="N30" s="15">
        <f t="shared" si="1"/>
        <v>4.4209999999999994</v>
      </c>
      <c r="O30" s="9"/>
      <c r="P30" s="10">
        <f t="shared" si="2"/>
        <v>3304566.9567119991</v>
      </c>
      <c r="Q30" s="11"/>
      <c r="R30" s="12">
        <v>747470.47199999995</v>
      </c>
      <c r="S30" s="13"/>
      <c r="T30" s="17">
        <v>35914.608</v>
      </c>
      <c r="U30" s="14"/>
      <c r="V30" s="15">
        <f>H30/(R30-T30)</f>
        <v>4.5643067047227648</v>
      </c>
      <c r="W30" s="14"/>
      <c r="X30" s="15">
        <f t="shared" si="4"/>
        <v>4.6403067047227644</v>
      </c>
    </row>
    <row r="31" spans="2:24" ht="15.75" thickBot="1" x14ac:dyDescent="0.3">
      <c r="B31" s="6">
        <f t="shared" si="5"/>
        <v>44309</v>
      </c>
      <c r="C31" s="7"/>
      <c r="D31" s="8">
        <v>2.8855</v>
      </c>
      <c r="E31" s="7"/>
      <c r="F31" s="8">
        <v>1.1599999999999999</v>
      </c>
      <c r="G31" s="9"/>
      <c r="H31" s="10">
        <f t="shared" si="0"/>
        <v>2925876.0247784997</v>
      </c>
      <c r="I31" s="9"/>
      <c r="J31" s="8">
        <v>7.5999999999999998E-2</v>
      </c>
      <c r="K31" s="9"/>
      <c r="L31" s="10">
        <f t="shared" si="3"/>
        <v>54966.401652</v>
      </c>
      <c r="M31" s="9"/>
      <c r="N31" s="15">
        <f t="shared" si="1"/>
        <v>4.1214999999999993</v>
      </c>
      <c r="O31" s="9"/>
      <c r="P31" s="10">
        <f t="shared" si="2"/>
        <v>2980842.4264304992</v>
      </c>
      <c r="Q31" s="11"/>
      <c r="R31" s="12">
        <v>723242.12699999998</v>
      </c>
      <c r="S31" s="13"/>
      <c r="T31" s="17">
        <v>35914.608</v>
      </c>
      <c r="U31" s="14"/>
      <c r="V31" s="15">
        <f>H31/(R31-T31)</f>
        <v>4.256887646569699</v>
      </c>
      <c r="W31" s="14"/>
      <c r="X31" s="15">
        <f t="shared" si="4"/>
        <v>4.3328876465696986</v>
      </c>
    </row>
    <row r="32" spans="2:24" ht="15.75" thickBot="1" x14ac:dyDescent="0.3">
      <c r="B32" s="6">
        <f t="shared" si="5"/>
        <v>44310</v>
      </c>
      <c r="C32" s="7"/>
      <c r="D32" s="8">
        <v>4.6826999999999996</v>
      </c>
      <c r="E32" s="7"/>
      <c r="F32" s="8">
        <v>1.1599999999999999</v>
      </c>
      <c r="G32" s="9"/>
      <c r="H32" s="10">
        <f t="shared" si="0"/>
        <v>3839434.1107871998</v>
      </c>
      <c r="I32" s="9"/>
      <c r="J32" s="8">
        <v>7.5999999999999998E-2</v>
      </c>
      <c r="K32" s="9"/>
      <c r="L32" s="10">
        <f t="shared" si="3"/>
        <v>49942.148735999996</v>
      </c>
      <c r="M32" s="9"/>
      <c r="N32" s="15">
        <f t="shared" si="1"/>
        <v>5.9186999999999994</v>
      </c>
      <c r="O32" s="9"/>
      <c r="P32" s="10">
        <f t="shared" si="2"/>
        <v>3889376.2595231994</v>
      </c>
      <c r="Q32" s="11"/>
      <c r="R32" s="12">
        <v>657133.53599999996</v>
      </c>
      <c r="S32" s="13"/>
      <c r="T32" s="17">
        <v>35914.608</v>
      </c>
      <c r="U32" s="14"/>
      <c r="V32" s="15">
        <f>H32/(R32-T32)</f>
        <v>6.180484749793715</v>
      </c>
      <c r="W32" s="14"/>
      <c r="X32" s="15">
        <f t="shared" si="4"/>
        <v>6.2564847497937146</v>
      </c>
    </row>
    <row r="33" spans="2:24" ht="15.75" thickBot="1" x14ac:dyDescent="0.3">
      <c r="B33" s="6">
        <f t="shared" si="5"/>
        <v>44311</v>
      </c>
      <c r="C33" s="7"/>
      <c r="D33" s="8">
        <v>6.0452000000000004</v>
      </c>
      <c r="E33" s="7"/>
      <c r="F33" s="8">
        <v>1.1599999999999999</v>
      </c>
      <c r="G33" s="9"/>
      <c r="H33" s="10">
        <f t="shared" si="0"/>
        <v>4743093.7074420005</v>
      </c>
      <c r="I33" s="9"/>
      <c r="J33" s="8">
        <v>7.5999999999999998E-2</v>
      </c>
      <c r="K33" s="9"/>
      <c r="L33" s="10">
        <f t="shared" si="3"/>
        <v>50029.856459999995</v>
      </c>
      <c r="M33" s="9"/>
      <c r="N33" s="15">
        <f t="shared" si="1"/>
        <v>7.2812000000000001</v>
      </c>
      <c r="O33" s="9"/>
      <c r="P33" s="10">
        <f t="shared" si="2"/>
        <v>4793123.563902</v>
      </c>
      <c r="Q33" s="11"/>
      <c r="R33" s="12">
        <v>658287.58499999996</v>
      </c>
      <c r="S33" s="13"/>
      <c r="T33" s="17">
        <v>35914.608</v>
      </c>
      <c r="U33" s="14"/>
      <c r="V33" s="15">
        <f>H33/(R33-T33)</f>
        <v>7.6209827269573127</v>
      </c>
      <c r="W33" s="14"/>
      <c r="X33" s="15">
        <f t="shared" si="4"/>
        <v>7.6969827269573123</v>
      </c>
    </row>
    <row r="34" spans="2:24" ht="15.75" thickBot="1" x14ac:dyDescent="0.3">
      <c r="B34" s="6">
        <f t="shared" si="5"/>
        <v>44312</v>
      </c>
      <c r="C34" s="7"/>
      <c r="D34" s="8">
        <v>3.8557999999999999</v>
      </c>
      <c r="E34" s="7"/>
      <c r="F34" s="8">
        <v>1.1599999999999999</v>
      </c>
      <c r="G34" s="9"/>
      <c r="H34" s="10">
        <f t="shared" si="0"/>
        <v>3735915.9866687995</v>
      </c>
      <c r="I34" s="9"/>
      <c r="J34" s="8">
        <v>7.5999999999999998E-2</v>
      </c>
      <c r="K34" s="9"/>
      <c r="L34" s="10">
        <f t="shared" si="3"/>
        <v>56607.044735999996</v>
      </c>
      <c r="M34" s="9"/>
      <c r="N34" s="15">
        <f t="shared" si="1"/>
        <v>5.0917999999999992</v>
      </c>
      <c r="O34" s="9"/>
      <c r="P34" s="10">
        <f t="shared" si="2"/>
        <v>3792523.0314047993</v>
      </c>
      <c r="Q34" s="11"/>
      <c r="R34" s="12">
        <v>744829.53599999996</v>
      </c>
      <c r="S34" s="13"/>
      <c r="T34" s="17">
        <v>35914.608</v>
      </c>
      <c r="U34" s="14"/>
      <c r="V34" s="15">
        <f>H34/(R34-T34)</f>
        <v>5.2699073458766268</v>
      </c>
      <c r="W34" s="14"/>
      <c r="X34" s="15">
        <f t="shared" si="4"/>
        <v>5.3459073458766264</v>
      </c>
    </row>
    <row r="35" spans="2:24" ht="15.75" thickBot="1" x14ac:dyDescent="0.3">
      <c r="B35" s="6">
        <f t="shared" si="5"/>
        <v>44313</v>
      </c>
      <c r="C35" s="7"/>
      <c r="D35" s="8">
        <v>4.6722000000000001</v>
      </c>
      <c r="E35" s="7"/>
      <c r="F35" s="8">
        <v>1.1599999999999999</v>
      </c>
      <c r="G35" s="9"/>
      <c r="H35" s="10">
        <f t="shared" si="0"/>
        <v>4472707.2805074006</v>
      </c>
      <c r="I35" s="9"/>
      <c r="J35" s="8">
        <v>7.5999999999999998E-2</v>
      </c>
      <c r="K35" s="9"/>
      <c r="L35" s="10">
        <f t="shared" si="3"/>
        <v>58284.310092</v>
      </c>
      <c r="M35" s="9"/>
      <c r="N35" s="15">
        <f t="shared" si="1"/>
        <v>5.9081999999999999</v>
      </c>
      <c r="O35" s="9"/>
      <c r="P35" s="10">
        <f t="shared" si="2"/>
        <v>4530991.5905994</v>
      </c>
      <c r="Q35" s="11"/>
      <c r="R35" s="12">
        <v>766898.81700000004</v>
      </c>
      <c r="S35" s="13"/>
      <c r="T35" s="17">
        <v>35914.608</v>
      </c>
      <c r="U35" s="14"/>
      <c r="V35" s="15">
        <f>H35/(R35-T35)</f>
        <v>6.1187467874663763</v>
      </c>
      <c r="W35" s="14"/>
      <c r="X35" s="15">
        <f t="shared" si="4"/>
        <v>6.194746787466376</v>
      </c>
    </row>
    <row r="36" spans="2:24" ht="15.75" thickBot="1" x14ac:dyDescent="0.3">
      <c r="B36" s="6">
        <f t="shared" si="5"/>
        <v>44314</v>
      </c>
      <c r="C36" s="7"/>
      <c r="D36" s="8">
        <v>8.6755999999999993</v>
      </c>
      <c r="E36" s="7"/>
      <c r="F36" s="8">
        <v>1.1599999999999999</v>
      </c>
      <c r="G36" s="9"/>
      <c r="H36" s="10">
        <f t="shared" si="0"/>
        <v>7703724.1988103995</v>
      </c>
      <c r="I36" s="9"/>
      <c r="J36" s="8">
        <v>7.5999999999999998E-2</v>
      </c>
      <c r="K36" s="9"/>
      <c r="L36" s="10">
        <f t="shared" si="3"/>
        <v>59526.926584000001</v>
      </c>
      <c r="M36" s="9"/>
      <c r="N36" s="15">
        <f t="shared" si="1"/>
        <v>9.9116</v>
      </c>
      <c r="O36" s="9"/>
      <c r="P36" s="10">
        <f t="shared" si="2"/>
        <v>7763251.1253944002</v>
      </c>
      <c r="Q36" s="11"/>
      <c r="R36" s="12">
        <v>783249.03399999999</v>
      </c>
      <c r="S36" s="13"/>
      <c r="T36" s="17">
        <v>35914.608</v>
      </c>
      <c r="U36" s="14"/>
      <c r="V36" s="15">
        <f>H36/(R36-T36)</f>
        <v>10.308268869726067</v>
      </c>
      <c r="W36" s="14"/>
      <c r="X36" s="15">
        <f t="shared" si="4"/>
        <v>10.384268869726068</v>
      </c>
    </row>
    <row r="37" spans="2:24" ht="15.75" thickBot="1" x14ac:dyDescent="0.3">
      <c r="B37" s="6">
        <f t="shared" si="5"/>
        <v>44315</v>
      </c>
      <c r="C37" s="7"/>
      <c r="D37" s="8">
        <v>6.3491</v>
      </c>
      <c r="E37" s="7"/>
      <c r="F37" s="8">
        <v>1.1599999999999999</v>
      </c>
      <c r="G37" s="9"/>
      <c r="H37" s="10">
        <f t="shared" si="0"/>
        <v>5858277.6871191002</v>
      </c>
      <c r="I37" s="9"/>
      <c r="J37" s="8">
        <v>7.5999999999999998E-2</v>
      </c>
      <c r="K37" s="9"/>
      <c r="L37" s="10">
        <f t="shared" si="3"/>
        <v>59291.939676000002</v>
      </c>
      <c r="M37" s="9"/>
      <c r="N37" s="15">
        <f t="shared" si="1"/>
        <v>7.5850999999999997</v>
      </c>
      <c r="O37" s="9"/>
      <c r="P37" s="10">
        <f t="shared" si="2"/>
        <v>5917569.6267951</v>
      </c>
      <c r="Q37" s="11"/>
      <c r="R37" s="12">
        <v>780157.10100000002</v>
      </c>
      <c r="S37" s="13"/>
      <c r="T37" s="17">
        <v>35914.608</v>
      </c>
      <c r="U37" s="14"/>
      <c r="V37" s="15">
        <f>H37/(R37-T37)</f>
        <v>7.871463591798836</v>
      </c>
      <c r="W37" s="14"/>
      <c r="X37" s="15">
        <f t="shared" si="4"/>
        <v>7.9474635917988357</v>
      </c>
    </row>
    <row r="38" spans="2:24" ht="15.75" thickBot="1" x14ac:dyDescent="0.3">
      <c r="B38" s="6">
        <f t="shared" si="5"/>
        <v>44316</v>
      </c>
      <c r="C38" s="7"/>
      <c r="D38" s="8">
        <v>2.964</v>
      </c>
      <c r="E38" s="7"/>
      <c r="F38" s="8">
        <v>1.1599999999999999</v>
      </c>
      <c r="G38" s="9"/>
      <c r="H38" s="10">
        <f t="shared" si="0"/>
        <v>3142677.2915999996</v>
      </c>
      <c r="I38" s="9"/>
      <c r="J38" s="8">
        <v>7.5999999999999998E-2</v>
      </c>
      <c r="K38" s="9"/>
      <c r="L38" s="10">
        <f t="shared" si="3"/>
        <v>57915.488400000002</v>
      </c>
      <c r="M38" s="9"/>
      <c r="N38" s="15">
        <f t="shared" si="1"/>
        <v>4.1999999999999993</v>
      </c>
      <c r="O38" s="9"/>
      <c r="P38" s="10">
        <f t="shared" si="2"/>
        <v>3200592.7799999993</v>
      </c>
      <c r="Q38" s="11"/>
      <c r="R38" s="12">
        <v>762045.9</v>
      </c>
      <c r="S38" s="13"/>
      <c r="T38" s="17">
        <v>35914.608</v>
      </c>
      <c r="U38" s="14"/>
      <c r="V38" s="15">
        <f>H38/(R38-T38)</f>
        <v>4.3279739163203557</v>
      </c>
      <c r="W38" s="14"/>
      <c r="X38" s="15">
        <f t="shared" si="4"/>
        <v>4.4039739163203553</v>
      </c>
    </row>
    <row r="39" spans="2:24" ht="15.75" thickBot="1" x14ac:dyDescent="0.3">
      <c r="B39" s="6">
        <f t="shared" si="5"/>
        <v>44317</v>
      </c>
      <c r="C39" s="7"/>
      <c r="D39" s="8">
        <v>3.7393000000000001</v>
      </c>
      <c r="E39" s="7"/>
      <c r="F39" s="8">
        <v>1.1599999999999999</v>
      </c>
      <c r="G39" s="9"/>
      <c r="H39" s="10">
        <f t="shared" si="0"/>
        <v>3403313.2077336004</v>
      </c>
      <c r="I39" s="9"/>
      <c r="J39" s="8">
        <v>7.5999999999999998E-2</v>
      </c>
      <c r="K39" s="9"/>
      <c r="L39" s="10">
        <f t="shared" si="3"/>
        <v>52793.624351999999</v>
      </c>
      <c r="M39" s="9"/>
      <c r="N39" s="15">
        <f t="shared" si="1"/>
        <v>4.9752999999999998</v>
      </c>
      <c r="O39" s="9"/>
      <c r="P39" s="10">
        <f t="shared" si="2"/>
        <v>3456106.8320856001</v>
      </c>
      <c r="Q39" s="11"/>
      <c r="R39" s="12">
        <v>694652.95200000005</v>
      </c>
      <c r="S39" s="13"/>
      <c r="T39" s="17">
        <v>35914.608</v>
      </c>
      <c r="U39" s="14"/>
      <c r="V39" s="15">
        <f>H39/(R39-T39)</f>
        <v>5.1664112750260678</v>
      </c>
      <c r="W39" s="14"/>
      <c r="X39" s="15">
        <f t="shared" si="4"/>
        <v>5.2424112750260674</v>
      </c>
    </row>
    <row r="40" spans="2:24" ht="15.75" thickBot="1" x14ac:dyDescent="0.3">
      <c r="B40" s="6">
        <f t="shared" si="5"/>
        <v>44318</v>
      </c>
      <c r="C40" s="7"/>
      <c r="D40" s="8">
        <v>3.3153999999999999</v>
      </c>
      <c r="E40" s="7"/>
      <c r="F40" s="8">
        <v>1.1599999999999999</v>
      </c>
      <c r="G40" s="9"/>
      <c r="H40" s="10">
        <f t="shared" si="0"/>
        <v>3008068.1589941997</v>
      </c>
      <c r="I40" s="9"/>
      <c r="J40" s="8">
        <v>7.5999999999999998E-2</v>
      </c>
      <c r="K40" s="9"/>
      <c r="L40" s="10">
        <f t="shared" si="3"/>
        <v>51082.178147999992</v>
      </c>
      <c r="M40" s="9"/>
      <c r="N40" s="15">
        <f t="shared" si="1"/>
        <v>4.5513999999999992</v>
      </c>
      <c r="O40" s="9"/>
      <c r="P40" s="10">
        <f t="shared" si="2"/>
        <v>3059150.3371421993</v>
      </c>
      <c r="Q40" s="11"/>
      <c r="R40" s="12">
        <v>672133.92299999995</v>
      </c>
      <c r="S40" s="13"/>
      <c r="T40" s="17">
        <v>35914.608</v>
      </c>
      <c r="U40" s="14"/>
      <c r="V40" s="15">
        <f>H40/(R40-T40)</f>
        <v>4.7280365246286182</v>
      </c>
      <c r="W40" s="14"/>
      <c r="X40" s="15">
        <f t="shared" si="4"/>
        <v>4.8040365246286179</v>
      </c>
    </row>
    <row r="41" spans="2:24" ht="15.75" thickBot="1" x14ac:dyDescent="0.3">
      <c r="B41" s="6">
        <f t="shared" si="5"/>
        <v>44319</v>
      </c>
      <c r="C41" s="7"/>
      <c r="D41" s="8">
        <v>9.5521999999999991</v>
      </c>
      <c r="E41" s="7"/>
      <c r="F41" s="8">
        <v>1.1599999999999999</v>
      </c>
      <c r="G41" s="9"/>
      <c r="H41" s="10">
        <f t="shared" ref="H41:H72" si="6">(D41+F41)*R41</f>
        <v>7823957.2362057995</v>
      </c>
      <c r="I41" s="9"/>
      <c r="J41" s="8">
        <v>7.5999999999999998E-2</v>
      </c>
      <c r="K41" s="9"/>
      <c r="L41" s="10">
        <f t="shared" si="3"/>
        <v>55508.742363999998</v>
      </c>
      <c r="M41" s="9"/>
      <c r="N41" s="15">
        <f t="shared" ref="N41:N72" si="7">D41+F41+J41</f>
        <v>10.7882</v>
      </c>
      <c r="O41" s="9"/>
      <c r="P41" s="10">
        <f t="shared" ref="P41:P72" si="8">(D41+F41+J41)*R41</f>
        <v>7879465.9785698</v>
      </c>
      <c r="Q41" s="11"/>
      <c r="R41" s="12">
        <v>730378.18900000001</v>
      </c>
      <c r="S41" s="13"/>
      <c r="T41" s="17">
        <v>35914.608</v>
      </c>
      <c r="U41" s="14"/>
      <c r="V41" s="15">
        <f>H41/(R41-T41)</f>
        <v>11.266187961850514</v>
      </c>
      <c r="W41" s="14"/>
      <c r="X41" s="15">
        <f t="shared" si="4"/>
        <v>11.342187961850515</v>
      </c>
    </row>
    <row r="42" spans="2:24" ht="15.75" thickBot="1" x14ac:dyDescent="0.3">
      <c r="B42" s="6">
        <f t="shared" si="5"/>
        <v>44320</v>
      </c>
      <c r="C42" s="7"/>
      <c r="D42" s="8">
        <v>13.5061</v>
      </c>
      <c r="E42" s="7"/>
      <c r="F42" s="8">
        <v>1.1599999999999999</v>
      </c>
      <c r="G42" s="9"/>
      <c r="H42" s="10">
        <f t="shared" si="6"/>
        <v>11614493.480868001</v>
      </c>
      <c r="I42" s="9"/>
      <c r="J42" s="8">
        <v>7.5999999999999998E-2</v>
      </c>
      <c r="K42" s="9"/>
      <c r="L42" s="10">
        <f t="shared" si="3"/>
        <v>60186.518879999996</v>
      </c>
      <c r="M42" s="9"/>
      <c r="N42" s="15">
        <f t="shared" si="7"/>
        <v>14.742100000000001</v>
      </c>
      <c r="O42" s="9"/>
      <c r="P42" s="10">
        <f t="shared" si="8"/>
        <v>11674679.999748001</v>
      </c>
      <c r="Q42" s="11"/>
      <c r="R42" s="12">
        <v>791927.88</v>
      </c>
      <c r="S42" s="13"/>
      <c r="T42" s="17">
        <v>35914.608</v>
      </c>
      <c r="U42" s="14"/>
      <c r="V42" s="15">
        <f>H42/(R42-T42)</f>
        <v>15.362816912118973</v>
      </c>
      <c r="W42" s="14"/>
      <c r="X42" s="15">
        <f t="shared" si="4"/>
        <v>15.438816912118973</v>
      </c>
    </row>
    <row r="43" spans="2:24" ht="15.75" thickBot="1" x14ac:dyDescent="0.3">
      <c r="B43" s="6">
        <f t="shared" si="5"/>
        <v>44321</v>
      </c>
      <c r="C43" s="7"/>
      <c r="D43" s="8">
        <v>8.0526</v>
      </c>
      <c r="E43" s="7"/>
      <c r="F43" s="8">
        <v>1.1599999999999999</v>
      </c>
      <c r="G43" s="9"/>
      <c r="H43" s="10">
        <f t="shared" si="6"/>
        <v>7213035.3044145992</v>
      </c>
      <c r="I43" s="9"/>
      <c r="J43" s="8">
        <v>7.5999999999999998E-2</v>
      </c>
      <c r="K43" s="9"/>
      <c r="L43" s="10">
        <f t="shared" si="3"/>
        <v>59504.448595999995</v>
      </c>
      <c r="M43" s="9"/>
      <c r="N43" s="15">
        <f t="shared" si="7"/>
        <v>9.2886000000000006</v>
      </c>
      <c r="O43" s="9"/>
      <c r="P43" s="10">
        <f t="shared" si="8"/>
        <v>7272539.7530105999</v>
      </c>
      <c r="Q43" s="11"/>
      <c r="R43" s="12">
        <v>782953.27099999995</v>
      </c>
      <c r="S43" s="13"/>
      <c r="T43" s="17">
        <v>35914.608</v>
      </c>
      <c r="U43" s="14"/>
      <c r="V43" s="15">
        <f>H43/(R43-T43)</f>
        <v>9.6555046768905992</v>
      </c>
      <c r="W43" s="14"/>
      <c r="X43" s="15">
        <f t="shared" si="4"/>
        <v>9.7315046768905997</v>
      </c>
    </row>
    <row r="44" spans="2:24" ht="15.75" thickBot="1" x14ac:dyDescent="0.3">
      <c r="B44" s="6">
        <f t="shared" si="5"/>
        <v>44322</v>
      </c>
      <c r="C44" s="7"/>
      <c r="D44" s="8">
        <v>4.4355000000000002</v>
      </c>
      <c r="E44" s="7"/>
      <c r="F44" s="8">
        <v>1.1599999999999999</v>
      </c>
      <c r="G44" s="9"/>
      <c r="H44" s="10">
        <f t="shared" si="6"/>
        <v>4382338.8448435003</v>
      </c>
      <c r="I44" s="9"/>
      <c r="J44" s="8">
        <v>7.5999999999999998E-2</v>
      </c>
      <c r="K44" s="9"/>
      <c r="L44" s="10">
        <f t="shared" si="3"/>
        <v>59522.429131999997</v>
      </c>
      <c r="M44" s="9"/>
      <c r="N44" s="15">
        <f t="shared" si="7"/>
        <v>5.6715</v>
      </c>
      <c r="O44" s="9"/>
      <c r="P44" s="10">
        <f t="shared" si="8"/>
        <v>4441861.2739754999</v>
      </c>
      <c r="Q44" s="11"/>
      <c r="R44" s="12">
        <v>783189.85699999996</v>
      </c>
      <c r="S44" s="13"/>
      <c r="T44" s="17">
        <v>35914.608</v>
      </c>
      <c r="U44" s="14"/>
      <c r="V44" s="15">
        <f>H44/(R44-T44)</f>
        <v>5.8644239197108758</v>
      </c>
      <c r="W44" s="14"/>
      <c r="X44" s="15">
        <f t="shared" si="4"/>
        <v>5.9404239197108755</v>
      </c>
    </row>
    <row r="45" spans="2:24" ht="15.75" thickBot="1" x14ac:dyDescent="0.3">
      <c r="B45" s="6">
        <f t="shared" si="5"/>
        <v>44323</v>
      </c>
      <c r="C45" s="7"/>
      <c r="D45" s="8">
        <v>3.7122999999999999</v>
      </c>
      <c r="E45" s="7"/>
      <c r="F45" s="8">
        <v>1.1599999999999999</v>
      </c>
      <c r="G45" s="9"/>
      <c r="H45" s="10">
        <f t="shared" si="6"/>
        <v>3672391.3608054002</v>
      </c>
      <c r="I45" s="9"/>
      <c r="J45" s="8">
        <v>7.5999999999999998E-2</v>
      </c>
      <c r="K45" s="9"/>
      <c r="L45" s="10">
        <f t="shared" si="3"/>
        <v>57283.365848000001</v>
      </c>
      <c r="M45" s="9"/>
      <c r="N45" s="15">
        <f t="shared" si="7"/>
        <v>4.9482999999999997</v>
      </c>
      <c r="O45" s="9"/>
      <c r="P45" s="10">
        <f t="shared" si="8"/>
        <v>3729674.7266533999</v>
      </c>
      <c r="Q45" s="11"/>
      <c r="R45" s="12">
        <v>753728.49800000002</v>
      </c>
      <c r="S45" s="13"/>
      <c r="T45" s="17">
        <v>35914.608</v>
      </c>
      <c r="U45" s="14"/>
      <c r="V45" s="15">
        <f>H45/(R45-T45)</f>
        <v>5.1160773174860132</v>
      </c>
      <c r="W45" s="14"/>
      <c r="X45" s="15">
        <f t="shared" si="4"/>
        <v>5.1920773174860129</v>
      </c>
    </row>
    <row r="46" spans="2:24" ht="15.75" thickBot="1" x14ac:dyDescent="0.3">
      <c r="B46" s="6">
        <f t="shared" si="5"/>
        <v>44324</v>
      </c>
      <c r="C46" s="7"/>
      <c r="D46" s="8">
        <v>11.009399999999999</v>
      </c>
      <c r="E46" s="7"/>
      <c r="F46" s="8">
        <v>1.1599999999999999</v>
      </c>
      <c r="G46" s="9"/>
      <c r="H46" s="10">
        <f t="shared" si="6"/>
        <v>8861232.0799145997</v>
      </c>
      <c r="I46" s="9"/>
      <c r="J46" s="8">
        <v>7.5999999999999998E-2</v>
      </c>
      <c r="K46" s="9"/>
      <c r="L46" s="10">
        <f t="shared" si="3"/>
        <v>55339.921284000004</v>
      </c>
      <c r="M46" s="9"/>
      <c r="N46" s="15">
        <f t="shared" si="7"/>
        <v>12.2454</v>
      </c>
      <c r="O46" s="9"/>
      <c r="P46" s="10">
        <f t="shared" si="8"/>
        <v>8916572.001198601</v>
      </c>
      <c r="Q46" s="11"/>
      <c r="R46" s="12">
        <v>728156.85900000005</v>
      </c>
      <c r="S46" s="13"/>
      <c r="T46" s="17">
        <v>35914.608</v>
      </c>
      <c r="U46" s="14"/>
      <c r="V46" s="15">
        <f>H46/(R46-T46)</f>
        <v>12.800767458377225</v>
      </c>
      <c r="W46" s="14"/>
      <c r="X46" s="15">
        <f t="shared" si="4"/>
        <v>12.876767458377225</v>
      </c>
    </row>
    <row r="47" spans="2:24" ht="15.75" thickBot="1" x14ac:dyDescent="0.3">
      <c r="B47" s="6">
        <f t="shared" si="5"/>
        <v>44325</v>
      </c>
      <c r="C47" s="7"/>
      <c r="D47" s="8">
        <v>11.6898</v>
      </c>
      <c r="E47" s="7"/>
      <c r="F47" s="8">
        <v>1.1599999999999999</v>
      </c>
      <c r="G47" s="9"/>
      <c r="H47" s="10">
        <f t="shared" si="6"/>
        <v>8591615.5561258011</v>
      </c>
      <c r="I47" s="9"/>
      <c r="J47" s="8">
        <v>7.5999999999999998E-2</v>
      </c>
      <c r="K47" s="9"/>
      <c r="L47" s="10">
        <f t="shared" si="3"/>
        <v>50815.015196</v>
      </c>
      <c r="M47" s="9"/>
      <c r="N47" s="15">
        <f t="shared" si="7"/>
        <v>12.925800000000001</v>
      </c>
      <c r="O47" s="9"/>
      <c r="P47" s="10">
        <f t="shared" si="8"/>
        <v>8642430.5713218004</v>
      </c>
      <c r="Q47" s="11"/>
      <c r="R47" s="12">
        <v>668618.62100000004</v>
      </c>
      <c r="S47" s="13"/>
      <c r="T47" s="17">
        <v>35914.608</v>
      </c>
      <c r="U47" s="14"/>
      <c r="V47" s="15">
        <f>H47/(R47-T47)</f>
        <v>13.579201932651248</v>
      </c>
      <c r="W47" s="14"/>
      <c r="X47" s="15">
        <f t="shared" si="4"/>
        <v>13.655201932651249</v>
      </c>
    </row>
    <row r="48" spans="2:24" ht="15.75" thickBot="1" x14ac:dyDescent="0.3">
      <c r="B48" s="6">
        <f t="shared" si="5"/>
        <v>44326</v>
      </c>
      <c r="C48" s="7"/>
      <c r="D48" s="8">
        <v>10.960699999999999</v>
      </c>
      <c r="E48" s="7"/>
      <c r="F48" s="8">
        <v>1.1599999999999999</v>
      </c>
      <c r="G48" s="9"/>
      <c r="H48" s="10">
        <f t="shared" si="6"/>
        <v>8879482.7047924995</v>
      </c>
      <c r="I48" s="9"/>
      <c r="J48" s="8">
        <v>7.5999999999999998E-2</v>
      </c>
      <c r="K48" s="9"/>
      <c r="L48" s="10">
        <f t="shared" si="3"/>
        <v>55676.708899999998</v>
      </c>
      <c r="M48" s="9"/>
      <c r="N48" s="15">
        <f t="shared" si="7"/>
        <v>12.1967</v>
      </c>
      <c r="O48" s="9"/>
      <c r="P48" s="10">
        <f t="shared" si="8"/>
        <v>8935159.4136925004</v>
      </c>
      <c r="Q48" s="11"/>
      <c r="R48" s="12">
        <v>732588.27500000002</v>
      </c>
      <c r="S48" s="13"/>
      <c r="T48" s="17">
        <v>35914.608</v>
      </c>
      <c r="U48" s="14"/>
      <c r="V48" s="15">
        <f>H48/(R48-T48)</f>
        <v>12.74554088290594</v>
      </c>
      <c r="W48" s="14"/>
      <c r="X48" s="15">
        <f t="shared" si="4"/>
        <v>12.821540882905941</v>
      </c>
    </row>
    <row r="49" spans="2:24" ht="15.75" thickBot="1" x14ac:dyDescent="0.3">
      <c r="B49" s="6">
        <f t="shared" si="5"/>
        <v>44327</v>
      </c>
      <c r="C49" s="7"/>
      <c r="D49" s="8">
        <v>5.7256999999999998</v>
      </c>
      <c r="E49" s="7"/>
      <c r="F49" s="8">
        <v>1.1599999999999999</v>
      </c>
      <c r="G49" s="9"/>
      <c r="H49" s="10">
        <f t="shared" si="6"/>
        <v>5086838.5692854002</v>
      </c>
      <c r="I49" s="9"/>
      <c r="J49" s="8">
        <v>7.5999999999999998E-2</v>
      </c>
      <c r="K49" s="9"/>
      <c r="L49" s="10">
        <f t="shared" si="3"/>
        <v>56145.305671999995</v>
      </c>
      <c r="M49" s="9"/>
      <c r="N49" s="15">
        <f t="shared" si="7"/>
        <v>6.9616999999999996</v>
      </c>
      <c r="O49" s="9"/>
      <c r="P49" s="10">
        <f t="shared" si="8"/>
        <v>5142983.8749573994</v>
      </c>
      <c r="Q49" s="11"/>
      <c r="R49" s="12">
        <v>738754.022</v>
      </c>
      <c r="S49" s="13"/>
      <c r="T49" s="17">
        <v>35914.608</v>
      </c>
      <c r="U49" s="14"/>
      <c r="V49" s="15">
        <f>H49/(R49-T49)</f>
        <v>7.2375545081275146</v>
      </c>
      <c r="W49" s="14"/>
      <c r="X49" s="15">
        <f t="shared" si="4"/>
        <v>7.3135545081275142</v>
      </c>
    </row>
    <row r="50" spans="2:24" ht="15.75" thickBot="1" x14ac:dyDescent="0.3">
      <c r="B50" s="6">
        <f t="shared" si="5"/>
        <v>44328</v>
      </c>
      <c r="C50" s="7"/>
      <c r="D50" s="8">
        <v>4.8654999999999999</v>
      </c>
      <c r="E50" s="7"/>
      <c r="F50" s="8">
        <v>1.1599999999999999</v>
      </c>
      <c r="G50" s="9"/>
      <c r="H50" s="10">
        <f t="shared" si="6"/>
        <v>4435810.5079079997</v>
      </c>
      <c r="I50" s="9"/>
      <c r="J50" s="8">
        <v>7.5999999999999998E-2</v>
      </c>
      <c r="K50" s="9"/>
      <c r="L50" s="10">
        <f t="shared" si="3"/>
        <v>55949.149215999998</v>
      </c>
      <c r="M50" s="9"/>
      <c r="N50" s="15">
        <f t="shared" si="7"/>
        <v>6.1014999999999997</v>
      </c>
      <c r="O50" s="9"/>
      <c r="P50" s="10">
        <f t="shared" si="8"/>
        <v>4491759.6571239997</v>
      </c>
      <c r="Q50" s="11"/>
      <c r="R50" s="12">
        <v>736173.01599999995</v>
      </c>
      <c r="S50" s="13"/>
      <c r="T50" s="17">
        <v>35914.608</v>
      </c>
      <c r="U50" s="14"/>
      <c r="V50" s="15">
        <f>H50/(R50-T50)</f>
        <v>6.3345337338784224</v>
      </c>
      <c r="W50" s="14"/>
      <c r="X50" s="15">
        <f t="shared" si="4"/>
        <v>6.4105337338784221</v>
      </c>
    </row>
    <row r="51" spans="2:24" ht="15.75" thickBot="1" x14ac:dyDescent="0.3">
      <c r="B51" s="6">
        <f t="shared" si="5"/>
        <v>44329</v>
      </c>
      <c r="C51" s="7"/>
      <c r="D51" s="8">
        <v>3.5467</v>
      </c>
      <c r="E51" s="7"/>
      <c r="F51" s="8">
        <v>1.1599999999999999</v>
      </c>
      <c r="G51" s="9"/>
      <c r="H51" s="10">
        <f t="shared" si="6"/>
        <v>3517642.9760558996</v>
      </c>
      <c r="I51" s="9"/>
      <c r="J51" s="8">
        <v>7.5999999999999998E-2</v>
      </c>
      <c r="K51" s="9"/>
      <c r="L51" s="10">
        <f t="shared" si="3"/>
        <v>56800.065051999998</v>
      </c>
      <c r="M51" s="9"/>
      <c r="N51" s="15">
        <f t="shared" si="7"/>
        <v>4.7826999999999993</v>
      </c>
      <c r="O51" s="9"/>
      <c r="P51" s="10">
        <f t="shared" si="8"/>
        <v>3574443.0411078995</v>
      </c>
      <c r="Q51" s="11"/>
      <c r="R51" s="12">
        <v>747369.277</v>
      </c>
      <c r="S51" s="13"/>
      <c r="T51" s="17">
        <v>35914.608</v>
      </c>
      <c r="U51" s="14"/>
      <c r="V51" s="15">
        <f>H51/(R51-T51)</f>
        <v>4.9442967055092861</v>
      </c>
      <c r="W51" s="14"/>
      <c r="X51" s="15">
        <f t="shared" si="4"/>
        <v>5.0202967055092858</v>
      </c>
    </row>
    <row r="52" spans="2:24" ht="15.75" thickBot="1" x14ac:dyDescent="0.3">
      <c r="B52" s="6">
        <f t="shared" si="5"/>
        <v>44330</v>
      </c>
      <c r="C52" s="7"/>
      <c r="D52" s="8">
        <v>2.9666999999999999</v>
      </c>
      <c r="E52" s="7"/>
      <c r="F52" s="8">
        <v>1.1599999999999999</v>
      </c>
      <c r="G52" s="9"/>
      <c r="H52" s="10">
        <f t="shared" si="6"/>
        <v>3063296.1366240997</v>
      </c>
      <c r="I52" s="9"/>
      <c r="J52" s="8">
        <v>7.5999999999999998E-2</v>
      </c>
      <c r="K52" s="9"/>
      <c r="L52" s="10">
        <f t="shared" si="3"/>
        <v>56415.660548</v>
      </c>
      <c r="M52" s="9"/>
      <c r="N52" s="15">
        <f t="shared" si="7"/>
        <v>4.2026999999999992</v>
      </c>
      <c r="O52" s="9"/>
      <c r="P52" s="10">
        <f t="shared" si="8"/>
        <v>3119711.7971720994</v>
      </c>
      <c r="Q52" s="11"/>
      <c r="R52" s="12">
        <v>742311.32299999997</v>
      </c>
      <c r="S52" s="13"/>
      <c r="T52" s="17">
        <v>35914.608</v>
      </c>
      <c r="U52" s="14"/>
      <c r="V52" s="15">
        <f>H52/(R52-T52)</f>
        <v>4.336509600875055</v>
      </c>
      <c r="W52" s="14"/>
      <c r="X52" s="15">
        <f t="shared" si="4"/>
        <v>4.4125096008750546</v>
      </c>
    </row>
    <row r="53" spans="2:24" ht="15.75" thickBot="1" x14ac:dyDescent="0.3">
      <c r="B53" s="6">
        <f t="shared" si="5"/>
        <v>44331</v>
      </c>
      <c r="C53" s="7"/>
      <c r="D53" s="8">
        <v>2.2806000000000002</v>
      </c>
      <c r="E53" s="7"/>
      <c r="F53" s="8">
        <v>1.1599999999999999</v>
      </c>
      <c r="G53" s="9"/>
      <c r="H53" s="10">
        <f t="shared" si="6"/>
        <v>2347419.5829677996</v>
      </c>
      <c r="I53" s="9"/>
      <c r="J53" s="8">
        <v>7.5999999999999998E-2</v>
      </c>
      <c r="K53" s="9"/>
      <c r="L53" s="10">
        <f t="shared" si="3"/>
        <v>51852.551387999993</v>
      </c>
      <c r="M53" s="9"/>
      <c r="N53" s="15">
        <f t="shared" si="7"/>
        <v>3.5165999999999999</v>
      </c>
      <c r="O53" s="9"/>
      <c r="P53" s="10">
        <f t="shared" si="8"/>
        <v>2399272.1343557998</v>
      </c>
      <c r="Q53" s="11"/>
      <c r="R53" s="12">
        <v>682270.41299999994</v>
      </c>
      <c r="S53" s="13"/>
      <c r="T53" s="17">
        <v>35914.608</v>
      </c>
      <c r="U53" s="14"/>
      <c r="V53" s="15">
        <f>H53/(R53-T53)</f>
        <v>3.631776128270094</v>
      </c>
      <c r="W53" s="14"/>
      <c r="X53" s="15">
        <f t="shared" si="4"/>
        <v>3.7077761282700941</v>
      </c>
    </row>
    <row r="54" spans="2:24" ht="15.75" thickBot="1" x14ac:dyDescent="0.3">
      <c r="B54" s="6">
        <f t="shared" si="5"/>
        <v>44332</v>
      </c>
      <c r="C54" s="7"/>
      <c r="D54" s="8">
        <v>2.0684999999999998</v>
      </c>
      <c r="E54" s="7"/>
      <c r="F54" s="8">
        <v>1.1599999999999999</v>
      </c>
      <c r="G54" s="9"/>
      <c r="H54" s="10">
        <f t="shared" si="6"/>
        <v>2155333.3566929996</v>
      </c>
      <c r="I54" s="9"/>
      <c r="J54" s="8">
        <v>7.5999999999999998E-2</v>
      </c>
      <c r="K54" s="9"/>
      <c r="L54" s="10">
        <f t="shared" si="3"/>
        <v>50737.288248000004</v>
      </c>
      <c r="M54" s="9"/>
      <c r="N54" s="15">
        <f t="shared" si="7"/>
        <v>3.3044999999999995</v>
      </c>
      <c r="O54" s="9"/>
      <c r="P54" s="10">
        <f t="shared" si="8"/>
        <v>2206070.6449409998</v>
      </c>
      <c r="Q54" s="11"/>
      <c r="R54" s="12">
        <v>667595.89800000004</v>
      </c>
      <c r="S54" s="13"/>
      <c r="T54" s="17">
        <v>35914.608</v>
      </c>
      <c r="U54" s="14"/>
      <c r="V54" s="15">
        <f>H54/(R54-T54)</f>
        <v>3.4120582496483305</v>
      </c>
      <c r="W54" s="14"/>
      <c r="X54" s="15">
        <f t="shared" si="4"/>
        <v>3.4880582496483306</v>
      </c>
    </row>
    <row r="55" spans="2:24" ht="15.75" thickBot="1" x14ac:dyDescent="0.3">
      <c r="B55" s="6">
        <f t="shared" si="5"/>
        <v>44333</v>
      </c>
      <c r="C55" s="7"/>
      <c r="D55" s="8">
        <v>2.5087999999999999</v>
      </c>
      <c r="E55" s="7"/>
      <c r="F55" s="8">
        <v>1.1599999999999999</v>
      </c>
      <c r="G55" s="9"/>
      <c r="H55" s="10">
        <f t="shared" si="6"/>
        <v>2715154.2471952001</v>
      </c>
      <c r="I55" s="9"/>
      <c r="J55" s="8">
        <v>7.5999999999999998E-2</v>
      </c>
      <c r="K55" s="9"/>
      <c r="L55" s="10">
        <f t="shared" si="3"/>
        <v>56245.018204</v>
      </c>
      <c r="M55" s="9"/>
      <c r="N55" s="15">
        <f t="shared" si="7"/>
        <v>3.7448000000000001</v>
      </c>
      <c r="O55" s="9"/>
      <c r="P55" s="10">
        <f t="shared" si="8"/>
        <v>2771399.2653991999</v>
      </c>
      <c r="Q55" s="11"/>
      <c r="R55" s="12">
        <v>740066.02899999998</v>
      </c>
      <c r="S55" s="13"/>
      <c r="T55" s="17">
        <v>35914.608</v>
      </c>
      <c r="U55" s="14"/>
      <c r="V55" s="15">
        <f>H55/(R55-T55)</f>
        <v>3.855923834307224</v>
      </c>
      <c r="W55" s="14"/>
      <c r="X55" s="15">
        <f t="shared" si="4"/>
        <v>3.931923834307224</v>
      </c>
    </row>
    <row r="56" spans="2:24" ht="15.75" thickBot="1" x14ac:dyDescent="0.3">
      <c r="B56" s="6">
        <f t="shared" si="5"/>
        <v>44334</v>
      </c>
      <c r="C56" s="7"/>
      <c r="D56" s="8">
        <v>3.2309999999999999</v>
      </c>
      <c r="E56" s="7"/>
      <c r="F56" s="8">
        <v>1.1599999999999999</v>
      </c>
      <c r="G56" s="9"/>
      <c r="H56" s="10">
        <f t="shared" si="6"/>
        <v>3237316.3003400001</v>
      </c>
      <c r="I56" s="9"/>
      <c r="J56" s="8">
        <v>7.5999999999999998E-2</v>
      </c>
      <c r="K56" s="9"/>
      <c r="L56" s="10">
        <f t="shared" si="3"/>
        <v>56031.892240000001</v>
      </c>
      <c r="M56" s="9"/>
      <c r="N56" s="15">
        <f t="shared" si="7"/>
        <v>4.4669999999999996</v>
      </c>
      <c r="O56" s="9"/>
      <c r="P56" s="10">
        <f t="shared" si="8"/>
        <v>3293348.1925799996</v>
      </c>
      <c r="Q56" s="11"/>
      <c r="R56" s="12">
        <v>737261.74</v>
      </c>
      <c r="S56" s="13"/>
      <c r="T56" s="17">
        <v>35914.608</v>
      </c>
      <c r="U56" s="14"/>
      <c r="V56" s="15">
        <f>H56/(R56-T56)</f>
        <v>4.6158544786634987</v>
      </c>
      <c r="W56" s="14"/>
      <c r="X56" s="15">
        <f t="shared" si="4"/>
        <v>4.6918544786634984</v>
      </c>
    </row>
    <row r="57" spans="2:24" ht="15.75" thickBot="1" x14ac:dyDescent="0.3">
      <c r="B57" s="6">
        <f t="shared" si="5"/>
        <v>44335</v>
      </c>
      <c r="C57" s="7"/>
      <c r="D57" s="8">
        <v>3.1555</v>
      </c>
      <c r="E57" s="7"/>
      <c r="F57" s="8">
        <v>1.1599999999999999</v>
      </c>
      <c r="G57" s="9"/>
      <c r="H57" s="10">
        <f t="shared" si="6"/>
        <v>3159482.8223069999</v>
      </c>
      <c r="I57" s="9"/>
      <c r="J57" s="8">
        <v>7.5999999999999998E-2</v>
      </c>
      <c r="K57" s="9"/>
      <c r="L57" s="10">
        <f t="shared" si="3"/>
        <v>55641.453943999993</v>
      </c>
      <c r="M57" s="9"/>
      <c r="N57" s="15">
        <f t="shared" si="7"/>
        <v>4.3914999999999997</v>
      </c>
      <c r="O57" s="9"/>
      <c r="P57" s="10">
        <f t="shared" si="8"/>
        <v>3215124.2762509999</v>
      </c>
      <c r="Q57" s="11"/>
      <c r="R57" s="12">
        <v>732124.39399999997</v>
      </c>
      <c r="S57" s="13"/>
      <c r="T57" s="17">
        <v>35914.608</v>
      </c>
      <c r="U57" s="14"/>
      <c r="V57" s="15">
        <f>H57/(R57-T57)</f>
        <v>4.5381189489729463</v>
      </c>
      <c r="W57" s="14"/>
      <c r="X57" s="15">
        <f t="shared" si="4"/>
        <v>4.6141189489729459</v>
      </c>
    </row>
    <row r="58" spans="2:24" ht="15.75" thickBot="1" x14ac:dyDescent="0.3">
      <c r="B58" s="6">
        <f t="shared" si="5"/>
        <v>44336</v>
      </c>
      <c r="C58" s="7"/>
      <c r="D58" s="8">
        <v>8.0314999999999994</v>
      </c>
      <c r="E58" s="7"/>
      <c r="F58" s="8">
        <v>1.1599999999999999</v>
      </c>
      <c r="G58" s="9"/>
      <c r="H58" s="10">
        <f t="shared" si="6"/>
        <v>7091530.578163499</v>
      </c>
      <c r="I58" s="9"/>
      <c r="J58" s="8">
        <v>7.5999999999999998E-2</v>
      </c>
      <c r="K58" s="9"/>
      <c r="L58" s="10">
        <f t="shared" si="3"/>
        <v>58636.384043999991</v>
      </c>
      <c r="M58" s="9"/>
      <c r="N58" s="15">
        <f t="shared" si="7"/>
        <v>9.2675000000000001</v>
      </c>
      <c r="O58" s="9"/>
      <c r="P58" s="10">
        <f t="shared" si="8"/>
        <v>7150166.9622074999</v>
      </c>
      <c r="Q58" s="11"/>
      <c r="R58" s="12">
        <v>771531.36899999995</v>
      </c>
      <c r="S58" s="13"/>
      <c r="T58" s="17">
        <v>35914.608</v>
      </c>
      <c r="U58" s="14"/>
      <c r="V58" s="15">
        <f>H58/(R58-T58)</f>
        <v>9.6402514925343024</v>
      </c>
      <c r="W58" s="14"/>
      <c r="X58" s="15">
        <f t="shared" si="4"/>
        <v>9.7162514925343029</v>
      </c>
    </row>
    <row r="59" spans="2:24" ht="15.75" thickBot="1" x14ac:dyDescent="0.3">
      <c r="B59" s="6">
        <f t="shared" si="5"/>
        <v>44337</v>
      </c>
      <c r="C59" s="7"/>
      <c r="D59" s="8">
        <v>12.197699999999999</v>
      </c>
      <c r="E59" s="7"/>
      <c r="F59" s="8">
        <v>1.1599999999999999</v>
      </c>
      <c r="G59" s="9"/>
      <c r="H59" s="10">
        <f t="shared" si="6"/>
        <v>10339235.992905099</v>
      </c>
      <c r="I59" s="9"/>
      <c r="J59" s="8">
        <v>7.5999999999999998E-2</v>
      </c>
      <c r="K59" s="9"/>
      <c r="L59" s="10">
        <f t="shared" si="3"/>
        <v>58826.140387999993</v>
      </c>
      <c r="M59" s="9"/>
      <c r="N59" s="15">
        <f t="shared" si="7"/>
        <v>13.4337</v>
      </c>
      <c r="O59" s="9"/>
      <c r="P59" s="10">
        <f t="shared" si="8"/>
        <v>10398062.1332931</v>
      </c>
      <c r="Q59" s="11"/>
      <c r="R59" s="12">
        <v>774028.16299999994</v>
      </c>
      <c r="S59" s="13"/>
      <c r="T59" s="17">
        <v>35914.608</v>
      </c>
      <c r="U59" s="14"/>
      <c r="V59" s="15">
        <f>H59/(R59-T59)</f>
        <v>14.007649531521068</v>
      </c>
      <c r="W59" s="14"/>
      <c r="X59" s="15">
        <f t="shared" si="4"/>
        <v>14.083649531521068</v>
      </c>
    </row>
    <row r="60" spans="2:24" ht="15.75" thickBot="1" x14ac:dyDescent="0.3">
      <c r="B60" s="6">
        <f t="shared" si="5"/>
        <v>44338</v>
      </c>
      <c r="C60" s="7"/>
      <c r="D60" s="8">
        <v>10.416499999999999</v>
      </c>
      <c r="E60" s="7"/>
      <c r="F60" s="8">
        <v>1.1599999999999999</v>
      </c>
      <c r="G60" s="9"/>
      <c r="H60" s="10">
        <f t="shared" si="6"/>
        <v>8015837.9041195</v>
      </c>
      <c r="I60" s="9"/>
      <c r="J60" s="8">
        <v>7.5999999999999998E-2</v>
      </c>
      <c r="K60" s="9"/>
      <c r="L60" s="10">
        <f t="shared" si="3"/>
        <v>52624.167988000001</v>
      </c>
      <c r="M60" s="9"/>
      <c r="N60" s="15">
        <f t="shared" si="7"/>
        <v>11.6525</v>
      </c>
      <c r="O60" s="9"/>
      <c r="P60" s="10">
        <f t="shared" si="8"/>
        <v>8068462.0721075004</v>
      </c>
      <c r="Q60" s="11"/>
      <c r="R60" s="12">
        <v>692423.26300000004</v>
      </c>
      <c r="S60" s="13"/>
      <c r="T60" s="17">
        <v>35914.608</v>
      </c>
      <c r="U60" s="14"/>
      <c r="V60" s="15">
        <f>H60/(R60-T60)</f>
        <v>12.209797758293833</v>
      </c>
      <c r="W60" s="14"/>
      <c r="X60" s="15">
        <f t="shared" si="4"/>
        <v>12.285797758293834</v>
      </c>
    </row>
    <row r="61" spans="2:24" ht="15.75" thickBot="1" x14ac:dyDescent="0.3">
      <c r="B61" s="6">
        <f t="shared" si="5"/>
        <v>44339</v>
      </c>
      <c r="C61" s="7"/>
      <c r="D61" s="8">
        <v>9.0687999999999995</v>
      </c>
      <c r="E61" s="7"/>
      <c r="F61" s="8">
        <v>1.1599999999999999</v>
      </c>
      <c r="G61" s="9"/>
      <c r="H61" s="10">
        <f t="shared" si="6"/>
        <v>7050693.1212959997</v>
      </c>
      <c r="I61" s="9"/>
      <c r="J61" s="8">
        <v>7.5999999999999998E-2</v>
      </c>
      <c r="K61" s="9"/>
      <c r="L61" s="10">
        <f t="shared" si="3"/>
        <v>52386.660920000002</v>
      </c>
      <c r="M61" s="9"/>
      <c r="N61" s="15">
        <f t="shared" si="7"/>
        <v>10.3048</v>
      </c>
      <c r="O61" s="9"/>
      <c r="P61" s="10">
        <f t="shared" si="8"/>
        <v>7103079.7822160004</v>
      </c>
      <c r="Q61" s="11"/>
      <c r="R61" s="12">
        <v>689298.17</v>
      </c>
      <c r="S61" s="13"/>
      <c r="T61" s="17">
        <v>35914.608</v>
      </c>
      <c r="U61" s="14"/>
      <c r="V61" s="15">
        <f>H61/(R61-T61)</f>
        <v>10.791047604126899</v>
      </c>
      <c r="W61" s="14"/>
      <c r="X61" s="15">
        <f t="shared" si="4"/>
        <v>10.867047604126899</v>
      </c>
    </row>
    <row r="62" spans="2:24" ht="15.75" thickBot="1" x14ac:dyDescent="0.3">
      <c r="B62" s="6">
        <f t="shared" si="5"/>
        <v>44340</v>
      </c>
      <c r="C62" s="7"/>
      <c r="D62" s="8">
        <v>6.351</v>
      </c>
      <c r="E62" s="7"/>
      <c r="F62" s="8">
        <v>1.1599999999999999</v>
      </c>
      <c r="G62" s="9"/>
      <c r="H62" s="10">
        <f t="shared" si="6"/>
        <v>5689247.65962</v>
      </c>
      <c r="I62" s="9"/>
      <c r="J62" s="8">
        <v>7.5999999999999998E-2</v>
      </c>
      <c r="K62" s="9"/>
      <c r="L62" s="10">
        <f t="shared" si="3"/>
        <v>57566.611920000003</v>
      </c>
      <c r="M62" s="9"/>
      <c r="N62" s="15">
        <f t="shared" si="7"/>
        <v>7.5869999999999997</v>
      </c>
      <c r="O62" s="9"/>
      <c r="P62" s="10">
        <f t="shared" si="8"/>
        <v>5746814.2715400001</v>
      </c>
      <c r="Q62" s="11"/>
      <c r="R62" s="12">
        <v>757455.42</v>
      </c>
      <c r="S62" s="13"/>
      <c r="T62" s="17">
        <v>35914.608</v>
      </c>
      <c r="U62" s="14"/>
      <c r="V62" s="15">
        <f>H62/(R62-T62)</f>
        <v>7.8848591306294669</v>
      </c>
      <c r="W62" s="14"/>
      <c r="X62" s="15">
        <f t="shared" si="4"/>
        <v>7.9608591306294665</v>
      </c>
    </row>
    <row r="63" spans="2:24" ht="15.75" thickBot="1" x14ac:dyDescent="0.3">
      <c r="B63" s="6">
        <f t="shared" si="5"/>
        <v>44341</v>
      </c>
      <c r="C63" s="7"/>
      <c r="D63" s="8">
        <v>6.343</v>
      </c>
      <c r="E63" s="7"/>
      <c r="F63" s="8">
        <v>1.1599999999999999</v>
      </c>
      <c r="G63" s="9"/>
      <c r="H63" s="10">
        <f t="shared" si="6"/>
        <v>5753516.3813579995</v>
      </c>
      <c r="I63" s="9"/>
      <c r="J63" s="8">
        <v>7.5999999999999998E-2</v>
      </c>
      <c r="K63" s="9"/>
      <c r="L63" s="10">
        <f t="shared" si="3"/>
        <v>58278.987735999995</v>
      </c>
      <c r="M63" s="9"/>
      <c r="N63" s="15">
        <f t="shared" si="7"/>
        <v>7.5789999999999997</v>
      </c>
      <c r="O63" s="9"/>
      <c r="P63" s="10">
        <f t="shared" si="8"/>
        <v>5811795.3690939993</v>
      </c>
      <c r="Q63" s="11"/>
      <c r="R63" s="12">
        <v>766828.78599999996</v>
      </c>
      <c r="S63" s="13"/>
      <c r="T63" s="17">
        <v>35914.608</v>
      </c>
      <c r="U63" s="14"/>
      <c r="V63" s="15">
        <f>H63/(R63-T63)</f>
        <v>7.8716716059624714</v>
      </c>
      <c r="W63" s="14"/>
      <c r="X63" s="15">
        <f t="shared" si="4"/>
        <v>7.947671605962471</v>
      </c>
    </row>
    <row r="64" spans="2:24" ht="15.75" thickBot="1" x14ac:dyDescent="0.3">
      <c r="B64" s="6">
        <f t="shared" si="5"/>
        <v>44342</v>
      </c>
      <c r="C64" s="7"/>
      <c r="D64" s="8">
        <v>6.7199</v>
      </c>
      <c r="E64" s="7"/>
      <c r="F64" s="8">
        <v>1.1599999999999999</v>
      </c>
      <c r="G64" s="9"/>
      <c r="H64" s="10">
        <f t="shared" si="6"/>
        <v>5951058.3459166</v>
      </c>
      <c r="I64" s="9"/>
      <c r="J64" s="8">
        <v>7.5999999999999998E-2</v>
      </c>
      <c r="K64" s="9"/>
      <c r="L64" s="10">
        <f t="shared" si="3"/>
        <v>57396.722583999996</v>
      </c>
      <c r="M64" s="9"/>
      <c r="N64" s="15">
        <f t="shared" si="7"/>
        <v>7.9558999999999997</v>
      </c>
      <c r="O64" s="9"/>
      <c r="P64" s="10">
        <f t="shared" si="8"/>
        <v>6008455.0685005998</v>
      </c>
      <c r="Q64" s="11"/>
      <c r="R64" s="12">
        <v>755220.03399999999</v>
      </c>
      <c r="S64" s="13"/>
      <c r="T64" s="17">
        <v>35914.608</v>
      </c>
      <c r="U64" s="14"/>
      <c r="V64" s="15">
        <f>H64/(R64-T64)</f>
        <v>8.2733399899538647</v>
      </c>
      <c r="W64" s="14"/>
      <c r="X64" s="15">
        <f t="shared" si="4"/>
        <v>8.3493399899538652</v>
      </c>
    </row>
    <row r="65" spans="2:24" ht="15.75" thickBot="1" x14ac:dyDescent="0.3">
      <c r="B65" s="6">
        <f t="shared" si="5"/>
        <v>44343</v>
      </c>
      <c r="C65" s="7"/>
      <c r="D65" s="8">
        <v>4.6376999999999997</v>
      </c>
      <c r="E65" s="7"/>
      <c r="F65" s="8">
        <v>1.1599999999999999</v>
      </c>
      <c r="G65" s="9"/>
      <c r="H65" s="10">
        <f t="shared" si="6"/>
        <v>4187550.7953448999</v>
      </c>
      <c r="I65" s="9"/>
      <c r="J65" s="8">
        <v>7.5999999999999998E-2</v>
      </c>
      <c r="K65" s="9"/>
      <c r="L65" s="10">
        <f t="shared" si="3"/>
        <v>54893.123211999999</v>
      </c>
      <c r="M65" s="9"/>
      <c r="N65" s="15">
        <f t="shared" si="7"/>
        <v>5.8736999999999995</v>
      </c>
      <c r="O65" s="9"/>
      <c r="P65" s="10">
        <f t="shared" si="8"/>
        <v>4242443.9185568998</v>
      </c>
      <c r="Q65" s="11"/>
      <c r="R65" s="12">
        <v>722277.93700000003</v>
      </c>
      <c r="S65" s="13"/>
      <c r="T65" s="17">
        <v>35914.608</v>
      </c>
      <c r="U65" s="14"/>
      <c r="V65" s="15">
        <f>H65/(R65-T65)</f>
        <v>6.1010701160942995</v>
      </c>
      <c r="W65" s="14"/>
      <c r="X65" s="15">
        <f t="shared" si="4"/>
        <v>6.1770701160942991</v>
      </c>
    </row>
    <row r="66" spans="2:24" ht="15.75" thickBot="1" x14ac:dyDescent="0.3">
      <c r="B66" s="6">
        <f t="shared" si="5"/>
        <v>44344</v>
      </c>
      <c r="C66" s="7"/>
      <c r="D66" s="8">
        <v>3.0238999999999998</v>
      </c>
      <c r="E66" s="7"/>
      <c r="F66" s="8">
        <v>1.1599999999999999</v>
      </c>
      <c r="G66" s="9"/>
      <c r="H66" s="10">
        <f t="shared" si="6"/>
        <v>2947466.1652561999</v>
      </c>
      <c r="I66" s="9"/>
      <c r="J66" s="8">
        <v>7.5999999999999998E-2</v>
      </c>
      <c r="K66" s="9"/>
      <c r="L66" s="10">
        <f t="shared" si="3"/>
        <v>53540.340007999999</v>
      </c>
      <c r="M66" s="9"/>
      <c r="N66" s="15">
        <f t="shared" si="7"/>
        <v>4.2598999999999991</v>
      </c>
      <c r="O66" s="9"/>
      <c r="P66" s="10">
        <f t="shared" si="8"/>
        <v>3001006.5052641998</v>
      </c>
      <c r="Q66" s="11"/>
      <c r="R66" s="12">
        <v>704478.15800000005</v>
      </c>
      <c r="S66" s="13"/>
      <c r="T66" s="17">
        <v>35914.608</v>
      </c>
      <c r="U66" s="14"/>
      <c r="V66" s="15">
        <f>H66/(R66-T66)</f>
        <v>4.4086551910528176</v>
      </c>
      <c r="W66" s="14"/>
      <c r="X66" s="15">
        <f t="shared" si="4"/>
        <v>4.4846551910528172</v>
      </c>
    </row>
    <row r="67" spans="2:24" ht="15.75" thickBot="1" x14ac:dyDescent="0.3">
      <c r="B67" s="6">
        <f t="shared" si="5"/>
        <v>44345</v>
      </c>
      <c r="C67" s="7"/>
      <c r="D67" s="8">
        <v>3.258</v>
      </c>
      <c r="E67" s="7"/>
      <c r="F67" s="8">
        <v>1.1599999999999999</v>
      </c>
      <c r="G67" s="9"/>
      <c r="H67" s="10">
        <f t="shared" si="6"/>
        <v>2771507.7124000001</v>
      </c>
      <c r="I67" s="9"/>
      <c r="J67" s="8">
        <v>7.5999999999999998E-2</v>
      </c>
      <c r="K67" s="9"/>
      <c r="L67" s="10">
        <f t="shared" si="3"/>
        <v>47676.4568</v>
      </c>
      <c r="M67" s="9"/>
      <c r="N67" s="15">
        <f t="shared" si="7"/>
        <v>4.4939999999999998</v>
      </c>
      <c r="O67" s="9"/>
      <c r="P67" s="10">
        <f t="shared" si="8"/>
        <v>2819184.1691999999</v>
      </c>
      <c r="Q67" s="11"/>
      <c r="R67" s="12">
        <v>627321.80000000005</v>
      </c>
      <c r="S67" s="13"/>
      <c r="T67" s="17">
        <v>35914.608</v>
      </c>
      <c r="U67" s="14"/>
      <c r="V67" s="15">
        <f>H67/(R67-T67)</f>
        <v>4.6862935552532132</v>
      </c>
      <c r="W67" s="14"/>
      <c r="X67" s="15">
        <f t="shared" si="4"/>
        <v>4.7622935552532129</v>
      </c>
    </row>
    <row r="68" spans="2:24" ht="15.75" thickBot="1" x14ac:dyDescent="0.3">
      <c r="B68" s="6">
        <f t="shared" si="5"/>
        <v>44346</v>
      </c>
      <c r="C68" s="7"/>
      <c r="D68" s="8">
        <v>4.4659000000000004</v>
      </c>
      <c r="E68" s="7"/>
      <c r="F68" s="8">
        <v>1.1599999999999999</v>
      </c>
      <c r="G68" s="9"/>
      <c r="H68" s="10">
        <f t="shared" si="6"/>
        <v>3346626.6095976001</v>
      </c>
      <c r="I68" s="9"/>
      <c r="J68" s="8">
        <v>7.5999999999999998E-2</v>
      </c>
      <c r="K68" s="9"/>
      <c r="L68" s="10">
        <f t="shared" si="3"/>
        <v>45209.410464000001</v>
      </c>
      <c r="M68" s="9"/>
      <c r="N68" s="15">
        <f t="shared" si="7"/>
        <v>5.7019000000000002</v>
      </c>
      <c r="O68" s="9"/>
      <c r="P68" s="10">
        <f t="shared" si="8"/>
        <v>3391836.0200616</v>
      </c>
      <c r="Q68" s="11"/>
      <c r="R68" s="12">
        <v>594860.66399999999</v>
      </c>
      <c r="S68" s="13"/>
      <c r="T68" s="17">
        <v>35914.608</v>
      </c>
      <c r="U68" s="14"/>
      <c r="V68" s="15">
        <f>H68/(R68-T68)</f>
        <v>5.9873874655224331</v>
      </c>
      <c r="W68" s="14"/>
      <c r="X68" s="15">
        <f t="shared" si="4"/>
        <v>6.0633874655224327</v>
      </c>
    </row>
    <row r="69" spans="2:24" ht="15.75" thickBot="1" x14ac:dyDescent="0.3">
      <c r="B69" s="6">
        <f t="shared" si="5"/>
        <v>44347</v>
      </c>
      <c r="C69" s="7"/>
      <c r="D69" s="8">
        <v>6.4278000000000004</v>
      </c>
      <c r="E69" s="7"/>
      <c r="F69" s="8">
        <v>1.1599999999999999</v>
      </c>
      <c r="G69" s="9"/>
      <c r="H69" s="10">
        <f t="shared" si="6"/>
        <v>4660131.495938601</v>
      </c>
      <c r="I69" s="9"/>
      <c r="J69" s="8">
        <v>7.5999999999999998E-2</v>
      </c>
      <c r="K69" s="9"/>
      <c r="L69" s="10">
        <f t="shared" si="3"/>
        <v>46676.242612000002</v>
      </c>
      <c r="M69" s="9"/>
      <c r="N69" s="15">
        <f t="shared" si="7"/>
        <v>7.6638000000000002</v>
      </c>
      <c r="O69" s="9"/>
      <c r="P69" s="10">
        <f t="shared" si="8"/>
        <v>4706807.7385506006</v>
      </c>
      <c r="Q69" s="11"/>
      <c r="R69" s="12">
        <v>614161.08700000006</v>
      </c>
      <c r="S69" s="13"/>
      <c r="T69" s="17">
        <v>35914.608</v>
      </c>
      <c r="U69" s="14"/>
      <c r="V69" s="15">
        <f>H69/(R69-T69)</f>
        <v>8.0590745731779894</v>
      </c>
      <c r="W69" s="14"/>
      <c r="X69" s="15">
        <f t="shared" si="4"/>
        <v>8.1350745731779899</v>
      </c>
    </row>
    <row r="70" spans="2:24" ht="15.75" thickBot="1" x14ac:dyDescent="0.3">
      <c r="B70" s="6">
        <f t="shared" si="5"/>
        <v>44348</v>
      </c>
      <c r="C70" s="7"/>
      <c r="D70" s="8">
        <v>7.6525999999999996</v>
      </c>
      <c r="E70" s="7"/>
      <c r="F70" s="8">
        <v>1.1599999999999999</v>
      </c>
      <c r="G70" s="9"/>
      <c r="H70" s="10">
        <f t="shared" si="6"/>
        <v>5882765.1983373994</v>
      </c>
      <c r="I70" s="9"/>
      <c r="J70" s="8">
        <v>7.5999999999999998E-2</v>
      </c>
      <c r="K70" s="9"/>
      <c r="L70" s="10">
        <f t="shared" si="3"/>
        <v>50733.058923999997</v>
      </c>
      <c r="M70" s="9"/>
      <c r="N70" s="15">
        <f t="shared" si="7"/>
        <v>8.8886000000000003</v>
      </c>
      <c r="O70" s="9"/>
      <c r="P70" s="10">
        <f t="shared" si="8"/>
        <v>5933498.2572614001</v>
      </c>
      <c r="Q70" s="11"/>
      <c r="R70" s="12">
        <v>667540.24899999995</v>
      </c>
      <c r="S70" s="13"/>
      <c r="T70" s="17">
        <v>35914.608</v>
      </c>
      <c r="U70" s="14"/>
      <c r="V70" s="15">
        <f>H70/(R70-T70)</f>
        <v>9.3136896548780221</v>
      </c>
      <c r="W70" s="14"/>
      <c r="X70" s="15">
        <f t="shared" si="4"/>
        <v>9.3896896548780227</v>
      </c>
    </row>
    <row r="71" spans="2:24" ht="15.75" thickBot="1" x14ac:dyDescent="0.3">
      <c r="B71" s="6">
        <f t="shared" si="5"/>
        <v>44349</v>
      </c>
      <c r="C71" s="7"/>
      <c r="D71" s="8">
        <v>9.0413999999999994</v>
      </c>
      <c r="E71" s="7"/>
      <c r="F71" s="8">
        <v>1.1599999999999999</v>
      </c>
      <c r="G71" s="9"/>
      <c r="H71" s="10">
        <f t="shared" si="6"/>
        <v>6969135.2441018</v>
      </c>
      <c r="I71" s="9"/>
      <c r="J71" s="8">
        <v>7.5999999999999998E-2</v>
      </c>
      <c r="K71" s="9"/>
      <c r="L71" s="10">
        <f t="shared" si="3"/>
        <v>51919.763811999997</v>
      </c>
      <c r="M71" s="9"/>
      <c r="N71" s="15">
        <f t="shared" si="7"/>
        <v>10.2774</v>
      </c>
      <c r="O71" s="9"/>
      <c r="P71" s="10">
        <f t="shared" si="8"/>
        <v>7021055.0079138</v>
      </c>
      <c r="Q71" s="11"/>
      <c r="R71" s="12">
        <v>683154.78700000001</v>
      </c>
      <c r="S71" s="13"/>
      <c r="T71" s="17">
        <v>35914.608</v>
      </c>
      <c r="U71" s="14"/>
      <c r="V71" s="15">
        <f>H71/(R71-T71)</f>
        <v>10.767463872328296</v>
      </c>
      <c r="W71" s="14"/>
      <c r="X71" s="15">
        <f t="shared" si="4"/>
        <v>10.843463872328297</v>
      </c>
    </row>
    <row r="72" spans="2:24" ht="15.75" thickBot="1" x14ac:dyDescent="0.3">
      <c r="B72" s="6">
        <f t="shared" si="5"/>
        <v>44350</v>
      </c>
      <c r="C72" s="7"/>
      <c r="D72" s="8">
        <v>6.1782000000000004</v>
      </c>
      <c r="E72" s="7"/>
      <c r="F72" s="8">
        <v>1.1599999999999999</v>
      </c>
      <c r="G72" s="9"/>
      <c r="H72" s="10">
        <f t="shared" si="6"/>
        <v>5032766.2623412004</v>
      </c>
      <c r="I72" s="9"/>
      <c r="J72" s="8">
        <v>7.5999999999999998E-2</v>
      </c>
      <c r="K72" s="9"/>
      <c r="L72" s="10">
        <f t="shared" si="3"/>
        <v>52123.168615999995</v>
      </c>
      <c r="M72" s="9"/>
      <c r="N72" s="15">
        <f t="shared" si="7"/>
        <v>7.4142000000000001</v>
      </c>
      <c r="O72" s="9"/>
      <c r="P72" s="10">
        <f t="shared" si="8"/>
        <v>5084889.4309572</v>
      </c>
      <c r="Q72" s="11"/>
      <c r="R72" s="12">
        <v>685831.16599999997</v>
      </c>
      <c r="S72" s="13"/>
      <c r="T72" s="17">
        <v>35914.608</v>
      </c>
      <c r="U72" s="14"/>
      <c r="V72" s="15">
        <f>H72/(R72-T72)</f>
        <v>7.7437114047819051</v>
      </c>
      <c r="W72" s="14"/>
      <c r="X72" s="15">
        <f t="shared" si="4"/>
        <v>7.8197114047819047</v>
      </c>
    </row>
    <row r="73" spans="2:24" ht="15.75" thickBot="1" x14ac:dyDescent="0.3">
      <c r="B73" s="6">
        <f t="shared" si="5"/>
        <v>44351</v>
      </c>
      <c r="C73" s="7"/>
      <c r="D73" s="8">
        <v>4.3489000000000004</v>
      </c>
      <c r="E73" s="7"/>
      <c r="F73" s="8">
        <v>1.1599999999999999</v>
      </c>
      <c r="G73" s="9"/>
      <c r="H73" s="10">
        <f t="shared" ref="H73:H99" si="9">(D73+F73)*R73</f>
        <v>3699059.2485363004</v>
      </c>
      <c r="I73" s="9"/>
      <c r="J73" s="8">
        <v>7.5999999999999998E-2</v>
      </c>
      <c r="K73" s="9"/>
      <c r="L73" s="10">
        <f t="shared" si="3"/>
        <v>51031.694691999997</v>
      </c>
      <c r="M73" s="9"/>
      <c r="N73" s="15">
        <f t="shared" ref="N73:N99" si="10">D73+F73+J73</f>
        <v>5.5849000000000002</v>
      </c>
      <c r="O73" s="9"/>
      <c r="P73" s="10">
        <f t="shared" ref="P73:P99" si="11">(D73+F73+J73)*R73</f>
        <v>3750090.9432283002</v>
      </c>
      <c r="Q73" s="11"/>
      <c r="R73" s="12">
        <v>671469.66700000002</v>
      </c>
      <c r="S73" s="13"/>
      <c r="T73" s="17">
        <v>35914.608</v>
      </c>
      <c r="U73" s="14"/>
      <c r="V73" s="15">
        <f>H73/(R73-T73)</f>
        <v>5.8202026656140591</v>
      </c>
      <c r="W73" s="14"/>
      <c r="X73" s="15">
        <f t="shared" si="4"/>
        <v>5.8962026656140587</v>
      </c>
    </row>
    <row r="74" spans="2:24" ht="15.75" thickBot="1" x14ac:dyDescent="0.3">
      <c r="B74" s="6">
        <f t="shared" si="5"/>
        <v>44352</v>
      </c>
      <c r="C74" s="7"/>
      <c r="D74" s="8">
        <v>4.4869000000000003</v>
      </c>
      <c r="E74" s="7"/>
      <c r="F74" s="8">
        <v>1.1599999999999999</v>
      </c>
      <c r="G74" s="9"/>
      <c r="H74" s="10">
        <f t="shared" si="9"/>
        <v>3430729.9983579004</v>
      </c>
      <c r="I74" s="9"/>
      <c r="J74" s="8">
        <v>7.5999999999999998E-2</v>
      </c>
      <c r="K74" s="9"/>
      <c r="L74" s="10">
        <f t="shared" ref="L74:L99" si="12">J74*R74</f>
        <v>46173.206515999998</v>
      </c>
      <c r="M74" s="9"/>
      <c r="N74" s="15">
        <f t="shared" si="10"/>
        <v>5.7229000000000001</v>
      </c>
      <c r="O74" s="9"/>
      <c r="P74" s="10">
        <f t="shared" si="11"/>
        <v>3476903.2048738999</v>
      </c>
      <c r="Q74" s="11"/>
      <c r="R74" s="12">
        <v>607542.19099999999</v>
      </c>
      <c r="S74" s="13"/>
      <c r="T74" s="17">
        <v>35914.608</v>
      </c>
      <c r="U74" s="14"/>
      <c r="V74" s="15">
        <f>H74/(R74-T74)</f>
        <v>6.0016872879941143</v>
      </c>
      <c r="W74" s="14"/>
      <c r="X74" s="15">
        <f t="shared" ref="X74:X99" si="13">V74+J74</f>
        <v>6.077687287994114</v>
      </c>
    </row>
    <row r="75" spans="2:24" ht="15.75" thickBot="1" x14ac:dyDescent="0.3">
      <c r="B75" s="6">
        <f t="shared" ref="B75:B99" si="14">B74+1</f>
        <v>44353</v>
      </c>
      <c r="C75" s="7"/>
      <c r="D75" s="8">
        <v>3.0366</v>
      </c>
      <c r="E75" s="7"/>
      <c r="F75" s="8">
        <v>1.1599999999999999</v>
      </c>
      <c r="G75" s="9"/>
      <c r="H75" s="10">
        <f t="shared" si="9"/>
        <v>2539015.2318792003</v>
      </c>
      <c r="I75" s="9"/>
      <c r="J75" s="8">
        <v>7.5999999999999998E-2</v>
      </c>
      <c r="K75" s="9"/>
      <c r="L75" s="10">
        <f t="shared" si="12"/>
        <v>45981.308112000006</v>
      </c>
      <c r="M75" s="9"/>
      <c r="N75" s="15">
        <f t="shared" si="10"/>
        <v>4.2725999999999997</v>
      </c>
      <c r="O75" s="9"/>
      <c r="P75" s="10">
        <f t="shared" si="11"/>
        <v>2584996.5399912</v>
      </c>
      <c r="Q75" s="11"/>
      <c r="R75" s="12">
        <v>605017.21200000006</v>
      </c>
      <c r="S75" s="13"/>
      <c r="T75" s="17">
        <v>35914.608</v>
      </c>
      <c r="U75" s="14"/>
      <c r="V75" s="15">
        <f>H75/(R75-T75)</f>
        <v>4.4614366794905758</v>
      </c>
      <c r="W75" s="14"/>
      <c r="X75" s="15">
        <f t="shared" si="13"/>
        <v>4.5374366794905754</v>
      </c>
    </row>
    <row r="76" spans="2:24" ht="15.75" thickBot="1" x14ac:dyDescent="0.3">
      <c r="B76" s="6">
        <f t="shared" si="14"/>
        <v>44354</v>
      </c>
      <c r="C76" s="7"/>
      <c r="D76" s="8">
        <v>5.2084000000000001</v>
      </c>
      <c r="E76" s="7"/>
      <c r="F76" s="8">
        <v>1.1599999999999999</v>
      </c>
      <c r="G76" s="9"/>
      <c r="H76" s="10">
        <f t="shared" si="9"/>
        <v>4331514.1632660003</v>
      </c>
      <c r="I76" s="9"/>
      <c r="J76" s="8">
        <v>7.5999999999999998E-2</v>
      </c>
      <c r="K76" s="9"/>
      <c r="L76" s="10">
        <f t="shared" si="12"/>
        <v>51691.959739999998</v>
      </c>
      <c r="M76" s="9"/>
      <c r="N76" s="15">
        <f t="shared" si="10"/>
        <v>6.4443999999999999</v>
      </c>
      <c r="O76" s="9"/>
      <c r="P76" s="10">
        <f t="shared" si="11"/>
        <v>4383206.1230060002</v>
      </c>
      <c r="Q76" s="11"/>
      <c r="R76" s="12">
        <v>680157.36499999999</v>
      </c>
      <c r="S76" s="13"/>
      <c r="T76" s="17">
        <v>35914.608</v>
      </c>
      <c r="U76" s="14"/>
      <c r="V76" s="15">
        <f>H76/(R76-T76)</f>
        <v>6.7234192642479336</v>
      </c>
      <c r="W76" s="14"/>
      <c r="X76" s="15">
        <f t="shared" si="13"/>
        <v>6.7994192642479332</v>
      </c>
    </row>
    <row r="77" spans="2:24" ht="15.75" thickBot="1" x14ac:dyDescent="0.3">
      <c r="B77" s="6">
        <f t="shared" si="14"/>
        <v>44355</v>
      </c>
      <c r="C77" s="7"/>
      <c r="D77" s="8">
        <v>5.5019</v>
      </c>
      <c r="E77" s="7"/>
      <c r="F77" s="8">
        <v>1.1599999999999999</v>
      </c>
      <c r="G77" s="9"/>
      <c r="H77" s="10">
        <f t="shared" si="9"/>
        <v>4545362.7003036002</v>
      </c>
      <c r="I77" s="9"/>
      <c r="J77" s="8">
        <v>7.5999999999999998E-2</v>
      </c>
      <c r="K77" s="9"/>
      <c r="L77" s="10">
        <f t="shared" si="12"/>
        <v>51854.210543999994</v>
      </c>
      <c r="M77" s="9"/>
      <c r="N77" s="15">
        <f t="shared" si="10"/>
        <v>6.7378999999999998</v>
      </c>
      <c r="O77" s="9"/>
      <c r="P77" s="10">
        <f t="shared" si="11"/>
        <v>4597216.9108475996</v>
      </c>
      <c r="Q77" s="11"/>
      <c r="R77" s="12">
        <v>682292.24399999995</v>
      </c>
      <c r="S77" s="13"/>
      <c r="T77" s="17">
        <v>35914.608</v>
      </c>
      <c r="U77" s="14"/>
      <c r="V77" s="15">
        <f>H77/(R77-T77)</f>
        <v>7.0320544015597726</v>
      </c>
      <c r="W77" s="14"/>
      <c r="X77" s="15">
        <f t="shared" si="13"/>
        <v>7.1080544015597722</v>
      </c>
    </row>
    <row r="78" spans="2:24" ht="15.75" thickBot="1" x14ac:dyDescent="0.3">
      <c r="B78" s="6">
        <f t="shared" si="14"/>
        <v>44356</v>
      </c>
      <c r="C78" s="7"/>
      <c r="D78" s="8">
        <v>5.4855999999999998</v>
      </c>
      <c r="E78" s="7"/>
      <c r="F78" s="8">
        <v>1.1599999999999999</v>
      </c>
      <c r="G78" s="9"/>
      <c r="H78" s="10">
        <f t="shared" si="9"/>
        <v>4603435.5498768007</v>
      </c>
      <c r="I78" s="9"/>
      <c r="J78" s="8">
        <v>7.5999999999999998E-2</v>
      </c>
      <c r="K78" s="9"/>
      <c r="L78" s="10">
        <f t="shared" si="12"/>
        <v>52645.525128000001</v>
      </c>
      <c r="M78" s="9"/>
      <c r="N78" s="15">
        <f t="shared" si="10"/>
        <v>6.7215999999999996</v>
      </c>
      <c r="O78" s="9"/>
      <c r="P78" s="10">
        <f t="shared" si="11"/>
        <v>4656081.0750048002</v>
      </c>
      <c r="Q78" s="11"/>
      <c r="R78" s="12">
        <v>692704.27800000005</v>
      </c>
      <c r="S78" s="13"/>
      <c r="T78" s="17">
        <v>35914.608</v>
      </c>
      <c r="U78" s="14"/>
      <c r="V78" s="15">
        <f>H78/(R78-T78)</f>
        <v>7.0089950560227301</v>
      </c>
      <c r="W78" s="14"/>
      <c r="X78" s="15">
        <f t="shared" si="13"/>
        <v>7.0849950560227297</v>
      </c>
    </row>
    <row r="79" spans="2:24" ht="15.75" thickBot="1" x14ac:dyDescent="0.3">
      <c r="B79" s="6">
        <f t="shared" si="14"/>
        <v>44357</v>
      </c>
      <c r="C79" s="7"/>
      <c r="D79" s="8">
        <v>7.7088000000000001</v>
      </c>
      <c r="E79" s="7"/>
      <c r="F79" s="8">
        <v>1.1599999999999999</v>
      </c>
      <c r="G79" s="9"/>
      <c r="H79" s="10">
        <f t="shared" si="9"/>
        <v>6238553.59932</v>
      </c>
      <c r="I79" s="9"/>
      <c r="J79" s="8">
        <v>7.5999999999999998E-2</v>
      </c>
      <c r="K79" s="9"/>
      <c r="L79" s="10">
        <f t="shared" si="12"/>
        <v>53460.4539</v>
      </c>
      <c r="M79" s="9"/>
      <c r="N79" s="15">
        <f t="shared" si="10"/>
        <v>8.9448000000000008</v>
      </c>
      <c r="O79" s="9"/>
      <c r="P79" s="10">
        <f t="shared" si="11"/>
        <v>6292014.053220001</v>
      </c>
      <c r="Q79" s="11"/>
      <c r="R79" s="12">
        <v>703427.02500000002</v>
      </c>
      <c r="S79" s="13"/>
      <c r="T79" s="17">
        <v>35914.608</v>
      </c>
      <c r="U79" s="14"/>
      <c r="V79" s="15">
        <f>H79/(R79-T79)</f>
        <v>9.3459738582211269</v>
      </c>
      <c r="W79" s="14"/>
      <c r="X79" s="15">
        <f t="shared" si="13"/>
        <v>9.4219738582211274</v>
      </c>
    </row>
    <row r="80" spans="2:24" ht="15.75" thickBot="1" x14ac:dyDescent="0.3">
      <c r="B80" s="6">
        <f t="shared" si="14"/>
        <v>44358</v>
      </c>
      <c r="C80" s="7"/>
      <c r="D80" s="8">
        <v>10.3371</v>
      </c>
      <c r="E80" s="7"/>
      <c r="F80" s="8">
        <v>1.1599999999999999</v>
      </c>
      <c r="G80" s="9"/>
      <c r="H80" s="10">
        <f t="shared" si="9"/>
        <v>7876270.0781625994</v>
      </c>
      <c r="I80" s="9"/>
      <c r="J80" s="8">
        <v>7.5999999999999998E-2</v>
      </c>
      <c r="K80" s="9"/>
      <c r="L80" s="10">
        <f t="shared" si="12"/>
        <v>52065.001255999996</v>
      </c>
      <c r="M80" s="9"/>
      <c r="N80" s="15">
        <f t="shared" si="10"/>
        <v>11.5731</v>
      </c>
      <c r="O80" s="9"/>
      <c r="P80" s="10">
        <f t="shared" si="11"/>
        <v>7928335.0794185996</v>
      </c>
      <c r="Q80" s="11"/>
      <c r="R80" s="12">
        <v>685065.80599999998</v>
      </c>
      <c r="S80" s="13"/>
      <c r="T80" s="17">
        <v>35914.608</v>
      </c>
      <c r="U80" s="14"/>
      <c r="V80" s="15">
        <f>H80/(R80-T80)</f>
        <v>12.133182689069919</v>
      </c>
      <c r="W80" s="14"/>
      <c r="X80" s="15">
        <f t="shared" si="13"/>
        <v>12.20918268906992</v>
      </c>
    </row>
    <row r="81" spans="2:24" ht="15.75" thickBot="1" x14ac:dyDescent="0.3">
      <c r="B81" s="6">
        <f t="shared" si="14"/>
        <v>44359</v>
      </c>
      <c r="C81" s="7"/>
      <c r="D81" s="8">
        <v>6.6852999999999998</v>
      </c>
      <c r="E81" s="7"/>
      <c r="F81" s="8">
        <v>1.1599999999999999</v>
      </c>
      <c r="G81" s="9"/>
      <c r="H81" s="10">
        <f t="shared" si="9"/>
        <v>4775772.5483967001</v>
      </c>
      <c r="I81" s="9"/>
      <c r="J81" s="8">
        <v>7.5999999999999998E-2</v>
      </c>
      <c r="K81" s="9"/>
      <c r="L81" s="10">
        <f t="shared" si="12"/>
        <v>46264.478563999997</v>
      </c>
      <c r="M81" s="9"/>
      <c r="N81" s="15">
        <f t="shared" si="10"/>
        <v>7.9212999999999996</v>
      </c>
      <c r="O81" s="9"/>
      <c r="P81" s="10">
        <f t="shared" si="11"/>
        <v>4822037.0269606998</v>
      </c>
      <c r="Q81" s="11"/>
      <c r="R81" s="12">
        <v>608743.13899999997</v>
      </c>
      <c r="S81" s="13"/>
      <c r="T81" s="17">
        <v>35914.608</v>
      </c>
      <c r="U81" s="14"/>
      <c r="V81" s="15">
        <f>H81/(R81-T81)</f>
        <v>8.3371764672048094</v>
      </c>
      <c r="W81" s="14"/>
      <c r="X81" s="15">
        <f t="shared" si="13"/>
        <v>8.4131764672048099</v>
      </c>
    </row>
    <row r="82" spans="2:24" ht="15.75" thickBot="1" x14ac:dyDescent="0.3">
      <c r="B82" s="6">
        <f t="shared" si="14"/>
        <v>44360</v>
      </c>
      <c r="C82" s="7"/>
      <c r="D82" s="8">
        <v>6.2794999999999996</v>
      </c>
      <c r="E82" s="7"/>
      <c r="F82" s="8">
        <v>1.1599999999999999</v>
      </c>
      <c r="G82" s="9"/>
      <c r="H82" s="10">
        <f t="shared" si="9"/>
        <v>4474231.8695254996</v>
      </c>
      <c r="I82" s="9"/>
      <c r="J82" s="8">
        <v>7.5999999999999998E-2</v>
      </c>
      <c r="K82" s="9"/>
      <c r="L82" s="10">
        <f t="shared" si="12"/>
        <v>45707.590843999998</v>
      </c>
      <c r="M82" s="9"/>
      <c r="N82" s="15">
        <f t="shared" si="10"/>
        <v>7.5154999999999994</v>
      </c>
      <c r="O82" s="9"/>
      <c r="P82" s="10">
        <f t="shared" si="11"/>
        <v>4519939.4603694994</v>
      </c>
      <c r="Q82" s="11"/>
      <c r="R82" s="12">
        <v>601415.66899999999</v>
      </c>
      <c r="S82" s="13"/>
      <c r="T82" s="17">
        <v>35914.608</v>
      </c>
      <c r="U82" s="14"/>
      <c r="V82" s="15">
        <f>H82/(R82-T82)</f>
        <v>7.9119778513121126</v>
      </c>
      <c r="W82" s="14"/>
      <c r="X82" s="15">
        <f t="shared" si="13"/>
        <v>7.9879778513121122</v>
      </c>
    </row>
    <row r="83" spans="2:24" ht="15.75" thickBot="1" x14ac:dyDescent="0.3">
      <c r="B83" s="6">
        <f t="shared" si="14"/>
        <v>44361</v>
      </c>
      <c r="C83" s="7"/>
      <c r="D83" s="8">
        <v>7.1143000000000001</v>
      </c>
      <c r="E83" s="7"/>
      <c r="F83" s="8">
        <v>1.1599999999999999</v>
      </c>
      <c r="G83" s="9"/>
      <c r="H83" s="10">
        <f t="shared" si="9"/>
        <v>5743639.0462239003</v>
      </c>
      <c r="I83" s="9"/>
      <c r="J83" s="8">
        <v>7.5999999999999998E-2</v>
      </c>
      <c r="K83" s="9"/>
      <c r="L83" s="10">
        <f t="shared" si="12"/>
        <v>52755.709547999999</v>
      </c>
      <c r="M83" s="9"/>
      <c r="N83" s="15">
        <f t="shared" si="10"/>
        <v>8.3503000000000007</v>
      </c>
      <c r="O83" s="9"/>
      <c r="P83" s="10">
        <f t="shared" si="11"/>
        <v>5796394.7557719005</v>
      </c>
      <c r="Q83" s="11"/>
      <c r="R83" s="12">
        <v>694154.07299999997</v>
      </c>
      <c r="S83" s="13"/>
      <c r="T83" s="17">
        <v>35914.608</v>
      </c>
      <c r="U83" s="14"/>
      <c r="V83" s="15">
        <f>H83/(R83-T83)</f>
        <v>8.7257591676365092</v>
      </c>
      <c r="W83" s="14"/>
      <c r="X83" s="15">
        <f t="shared" si="13"/>
        <v>8.8017591676365097</v>
      </c>
    </row>
    <row r="84" spans="2:24" ht="15.75" thickBot="1" x14ac:dyDescent="0.3">
      <c r="B84" s="6">
        <f t="shared" si="14"/>
        <v>44362</v>
      </c>
      <c r="C84" s="7"/>
      <c r="D84" s="8">
        <v>4.8506999999999998</v>
      </c>
      <c r="E84" s="7"/>
      <c r="F84" s="8">
        <v>1.1599999999999999</v>
      </c>
      <c r="G84" s="9"/>
      <c r="H84" s="10">
        <f t="shared" si="9"/>
        <v>4138568.7772845998</v>
      </c>
      <c r="I84" s="9"/>
      <c r="J84" s="8">
        <v>7.5999999999999998E-2</v>
      </c>
      <c r="K84" s="9"/>
      <c r="L84" s="10">
        <f t="shared" si="12"/>
        <v>52328.551928000001</v>
      </c>
      <c r="M84" s="9"/>
      <c r="N84" s="15">
        <f t="shared" si="10"/>
        <v>6.0866999999999996</v>
      </c>
      <c r="O84" s="9"/>
      <c r="P84" s="10">
        <f t="shared" si="11"/>
        <v>4190897.3292125994</v>
      </c>
      <c r="Q84" s="11"/>
      <c r="R84" s="12">
        <v>688533.57799999998</v>
      </c>
      <c r="S84" s="13"/>
      <c r="T84" s="17">
        <v>35914.608</v>
      </c>
      <c r="U84" s="14"/>
      <c r="V84" s="15">
        <f>H84/(R84-T84)</f>
        <v>6.3414779029248871</v>
      </c>
      <c r="W84" s="14"/>
      <c r="X84" s="15">
        <f t="shared" si="13"/>
        <v>6.4174779029248867</v>
      </c>
    </row>
    <row r="85" spans="2:24" ht="15.75" thickBot="1" x14ac:dyDescent="0.3">
      <c r="B85" s="6">
        <f t="shared" si="14"/>
        <v>44363</v>
      </c>
      <c r="C85" s="7"/>
      <c r="D85" s="8">
        <v>7.3601999999999999</v>
      </c>
      <c r="E85" s="7"/>
      <c r="F85" s="8">
        <v>1.1599999999999999</v>
      </c>
      <c r="G85" s="9"/>
      <c r="H85" s="10">
        <f t="shared" si="9"/>
        <v>5955197.3770041987</v>
      </c>
      <c r="I85" s="9"/>
      <c r="J85" s="8">
        <v>7.5999999999999998E-2</v>
      </c>
      <c r="K85" s="9"/>
      <c r="L85" s="10">
        <f t="shared" si="12"/>
        <v>53120.231995999995</v>
      </c>
      <c r="M85" s="9"/>
      <c r="N85" s="15">
        <f t="shared" si="10"/>
        <v>8.5961999999999996</v>
      </c>
      <c r="O85" s="9"/>
      <c r="P85" s="10">
        <f t="shared" si="11"/>
        <v>6008317.6090001995</v>
      </c>
      <c r="Q85" s="11"/>
      <c r="R85" s="12">
        <v>698950.42099999997</v>
      </c>
      <c r="S85" s="13"/>
      <c r="T85" s="17">
        <v>35914.608</v>
      </c>
      <c r="U85" s="14"/>
      <c r="V85" s="15">
        <f>H85/(R85-T85)</f>
        <v>8.9817129938412528</v>
      </c>
      <c r="W85" s="14"/>
      <c r="X85" s="15">
        <f t="shared" si="13"/>
        <v>9.0577129938412533</v>
      </c>
    </row>
    <row r="86" spans="2:24" ht="15.75" thickBot="1" x14ac:dyDescent="0.3">
      <c r="B86" s="6">
        <f t="shared" si="14"/>
        <v>44364</v>
      </c>
      <c r="C86" s="7"/>
      <c r="D86" s="8">
        <v>3.8332000000000002</v>
      </c>
      <c r="E86" s="7"/>
      <c r="F86" s="8">
        <v>1.1599999999999999</v>
      </c>
      <c r="G86" s="9"/>
      <c r="H86" s="10">
        <f t="shared" si="9"/>
        <v>3520370.7456407999</v>
      </c>
      <c r="I86" s="9"/>
      <c r="J86" s="8">
        <v>7.5999999999999998E-2</v>
      </c>
      <c r="K86" s="9"/>
      <c r="L86" s="10">
        <f t="shared" si="12"/>
        <v>53582.507543999993</v>
      </c>
      <c r="M86" s="9"/>
      <c r="N86" s="15">
        <f t="shared" si="10"/>
        <v>5.0691999999999995</v>
      </c>
      <c r="O86" s="9"/>
      <c r="P86" s="10">
        <f t="shared" si="11"/>
        <v>3573953.2531847996</v>
      </c>
      <c r="Q86" s="11"/>
      <c r="R86" s="12">
        <v>705032.99399999995</v>
      </c>
      <c r="S86" s="13"/>
      <c r="T86" s="17">
        <v>35914.608</v>
      </c>
      <c r="U86" s="14"/>
      <c r="V86" s="15">
        <f>H86/(R86-T86)</f>
        <v>5.2612076118332824</v>
      </c>
      <c r="W86" s="14"/>
      <c r="X86" s="15">
        <f t="shared" si="13"/>
        <v>5.3372076118332821</v>
      </c>
    </row>
    <row r="87" spans="2:24" ht="15.75" thickBot="1" x14ac:dyDescent="0.3">
      <c r="B87" s="6">
        <f t="shared" si="14"/>
        <v>44365</v>
      </c>
      <c r="C87" s="7"/>
      <c r="D87" s="8">
        <v>7.7587000000000002</v>
      </c>
      <c r="E87" s="7"/>
      <c r="F87" s="8">
        <v>1.1599999999999999</v>
      </c>
      <c r="G87" s="9"/>
      <c r="H87" s="10">
        <f t="shared" si="9"/>
        <v>6165592.1692931997</v>
      </c>
      <c r="I87" s="9"/>
      <c r="J87" s="8">
        <v>7.5999999999999998E-2</v>
      </c>
      <c r="K87" s="9"/>
      <c r="L87" s="10">
        <f t="shared" si="12"/>
        <v>52539.608336000005</v>
      </c>
      <c r="M87" s="9"/>
      <c r="N87" s="15">
        <f t="shared" si="10"/>
        <v>8.9946999999999999</v>
      </c>
      <c r="O87" s="9"/>
      <c r="P87" s="10">
        <f t="shared" si="11"/>
        <v>6218131.7776292004</v>
      </c>
      <c r="Q87" s="11"/>
      <c r="R87" s="12">
        <v>691310.63600000006</v>
      </c>
      <c r="S87" s="13"/>
      <c r="T87" s="17">
        <v>35914.608</v>
      </c>
      <c r="U87" s="14"/>
      <c r="V87" s="15">
        <f>H87/(R87-T87)</f>
        <v>9.4074298681791824</v>
      </c>
      <c r="W87" s="14"/>
      <c r="X87" s="15">
        <f t="shared" si="13"/>
        <v>9.4834298681791829</v>
      </c>
    </row>
    <row r="88" spans="2:24" ht="15.75" thickBot="1" x14ac:dyDescent="0.3">
      <c r="B88" s="6">
        <f t="shared" si="14"/>
        <v>44366</v>
      </c>
      <c r="C88" s="7"/>
      <c r="D88" s="8">
        <v>6.3666999999999998</v>
      </c>
      <c r="E88" s="7"/>
      <c r="F88" s="8">
        <v>1.1599999999999999</v>
      </c>
      <c r="G88" s="9"/>
      <c r="H88" s="10">
        <f t="shared" si="9"/>
        <v>4684095.8098137006</v>
      </c>
      <c r="I88" s="9"/>
      <c r="J88" s="8">
        <v>7.5999999999999998E-2</v>
      </c>
      <c r="K88" s="9"/>
      <c r="L88" s="10">
        <f t="shared" si="12"/>
        <v>47297.126435999999</v>
      </c>
      <c r="M88" s="9"/>
      <c r="N88" s="15">
        <f t="shared" si="10"/>
        <v>7.6026999999999996</v>
      </c>
      <c r="O88" s="9"/>
      <c r="P88" s="10">
        <f t="shared" si="11"/>
        <v>4731392.9362497004</v>
      </c>
      <c r="Q88" s="11"/>
      <c r="R88" s="12">
        <v>622330.61100000003</v>
      </c>
      <c r="S88" s="13"/>
      <c r="T88" s="17">
        <v>35914.608</v>
      </c>
      <c r="U88" s="14"/>
      <c r="V88" s="15">
        <f>H88/(R88-T88)</f>
        <v>7.9876670927305859</v>
      </c>
      <c r="W88" s="14"/>
      <c r="X88" s="15">
        <f t="shared" si="13"/>
        <v>8.0636670927305865</v>
      </c>
    </row>
    <row r="89" spans="2:24" ht="15.75" thickBot="1" x14ac:dyDescent="0.3">
      <c r="B89" s="6">
        <f t="shared" si="14"/>
        <v>44367</v>
      </c>
      <c r="C89" s="7"/>
      <c r="D89" s="8">
        <v>6.1638999999999999</v>
      </c>
      <c r="E89" s="7"/>
      <c r="F89" s="8">
        <v>1.1599999999999999</v>
      </c>
      <c r="G89" s="9"/>
      <c r="H89" s="10">
        <f t="shared" si="9"/>
        <v>4521019.0740890997</v>
      </c>
      <c r="I89" s="9"/>
      <c r="J89" s="8">
        <v>7.5999999999999998E-2</v>
      </c>
      <c r="K89" s="9"/>
      <c r="L89" s="10">
        <f t="shared" si="12"/>
        <v>46914.546843999997</v>
      </c>
      <c r="M89" s="9"/>
      <c r="N89" s="15">
        <f t="shared" si="10"/>
        <v>7.3998999999999997</v>
      </c>
      <c r="O89" s="9"/>
      <c r="P89" s="10">
        <f t="shared" si="11"/>
        <v>4567933.6209330996</v>
      </c>
      <c r="Q89" s="11"/>
      <c r="R89" s="12">
        <v>617296.66899999999</v>
      </c>
      <c r="S89" s="13"/>
      <c r="T89" s="17">
        <v>35914.608</v>
      </c>
      <c r="U89" s="14"/>
      <c r="V89" s="15">
        <f>H89/(R89-T89)</f>
        <v>7.7763305360897608</v>
      </c>
      <c r="W89" s="14"/>
      <c r="X89" s="15">
        <f t="shared" si="13"/>
        <v>7.8523305360897604</v>
      </c>
    </row>
    <row r="90" spans="2:24" ht="15.75" thickBot="1" x14ac:dyDescent="0.3">
      <c r="B90" s="6">
        <f t="shared" si="14"/>
        <v>44368</v>
      </c>
      <c r="C90" s="7"/>
      <c r="D90" s="8">
        <v>6.6891999999999996</v>
      </c>
      <c r="E90" s="7"/>
      <c r="F90" s="8">
        <v>1.1599999999999999</v>
      </c>
      <c r="G90" s="9"/>
      <c r="H90" s="10">
        <f t="shared" si="9"/>
        <v>5494573.4991936004</v>
      </c>
      <c r="I90" s="9"/>
      <c r="J90" s="8">
        <v>7.5999999999999998E-2</v>
      </c>
      <c r="K90" s="9"/>
      <c r="L90" s="10">
        <f t="shared" si="12"/>
        <v>53201.292608000003</v>
      </c>
      <c r="M90" s="9"/>
      <c r="N90" s="15">
        <f t="shared" si="10"/>
        <v>7.9251999999999994</v>
      </c>
      <c r="O90" s="9"/>
      <c r="P90" s="10">
        <f t="shared" si="11"/>
        <v>5547774.7918015998</v>
      </c>
      <c r="Q90" s="11"/>
      <c r="R90" s="12">
        <v>700017.00800000003</v>
      </c>
      <c r="S90" s="13"/>
      <c r="T90" s="17">
        <v>35914.608</v>
      </c>
      <c r="U90" s="14"/>
      <c r="V90" s="15">
        <f>H90/(R90-T90)</f>
        <v>8.2736841474953255</v>
      </c>
      <c r="W90" s="14"/>
      <c r="X90" s="15">
        <f t="shared" si="13"/>
        <v>8.3496841474953261</v>
      </c>
    </row>
    <row r="91" spans="2:24" ht="15.75" thickBot="1" x14ac:dyDescent="0.3">
      <c r="B91" s="6">
        <f t="shared" si="14"/>
        <v>44369</v>
      </c>
      <c r="C91" s="7"/>
      <c r="D91" s="8">
        <v>5.8464</v>
      </c>
      <c r="E91" s="7"/>
      <c r="F91" s="8">
        <v>1.1599999999999999</v>
      </c>
      <c r="G91" s="9"/>
      <c r="H91" s="10">
        <f t="shared" si="9"/>
        <v>4844379.7523952005</v>
      </c>
      <c r="I91" s="9"/>
      <c r="J91" s="8">
        <v>7.5999999999999998E-2</v>
      </c>
      <c r="K91" s="9"/>
      <c r="L91" s="10">
        <f t="shared" si="12"/>
        <v>52548.079067999999</v>
      </c>
      <c r="M91" s="9"/>
      <c r="N91" s="15">
        <f t="shared" si="10"/>
        <v>7.0823999999999998</v>
      </c>
      <c r="O91" s="9"/>
      <c r="P91" s="10">
        <f t="shared" si="11"/>
        <v>4896927.8314632</v>
      </c>
      <c r="Q91" s="11"/>
      <c r="R91" s="12">
        <v>691422.09299999999</v>
      </c>
      <c r="S91" s="13"/>
      <c r="T91" s="17">
        <v>35914.608</v>
      </c>
      <c r="U91" s="14"/>
      <c r="V91" s="15">
        <f>H91/(R91-T91)</f>
        <v>7.3902737394298414</v>
      </c>
      <c r="W91" s="14"/>
      <c r="X91" s="15">
        <f t="shared" si="13"/>
        <v>7.4662737394298411</v>
      </c>
    </row>
    <row r="92" spans="2:24" ht="15.75" thickBot="1" x14ac:dyDescent="0.3">
      <c r="B92" s="6">
        <f t="shared" si="14"/>
        <v>44370</v>
      </c>
      <c r="C92" s="7"/>
      <c r="D92" s="8">
        <v>3.0718999999999999</v>
      </c>
      <c r="E92" s="7"/>
      <c r="F92" s="8">
        <v>1.1599999999999999</v>
      </c>
      <c r="G92" s="9"/>
      <c r="H92" s="10">
        <f t="shared" si="9"/>
        <v>2908061.4305208996</v>
      </c>
      <c r="I92" s="9"/>
      <c r="J92" s="8">
        <v>7.5999999999999998E-2</v>
      </c>
      <c r="K92" s="9"/>
      <c r="L92" s="10">
        <f t="shared" si="12"/>
        <v>52225.399635999995</v>
      </c>
      <c r="M92" s="9"/>
      <c r="N92" s="15">
        <f t="shared" si="10"/>
        <v>4.3078999999999992</v>
      </c>
      <c r="O92" s="9"/>
      <c r="P92" s="10">
        <f t="shared" si="11"/>
        <v>2960286.8301568995</v>
      </c>
      <c r="Q92" s="11"/>
      <c r="R92" s="12">
        <v>687176.31099999999</v>
      </c>
      <c r="S92" s="13"/>
      <c r="T92" s="17">
        <v>35914.608</v>
      </c>
      <c r="U92" s="14"/>
      <c r="V92" s="15">
        <f>H92/(R92-T92)</f>
        <v>4.4652732029613906</v>
      </c>
      <c r="W92" s="14"/>
      <c r="X92" s="15">
        <f t="shared" si="13"/>
        <v>4.5412732029613903</v>
      </c>
    </row>
    <row r="93" spans="2:24" ht="15.75" thickBot="1" x14ac:dyDescent="0.3">
      <c r="B93" s="6">
        <f t="shared" si="14"/>
        <v>44371</v>
      </c>
      <c r="C93" s="7"/>
      <c r="D93" s="8">
        <v>4.6344000000000003</v>
      </c>
      <c r="E93" s="7"/>
      <c r="F93" s="8">
        <v>1.1599999999999999</v>
      </c>
      <c r="G93" s="9"/>
      <c r="H93" s="10">
        <f t="shared" si="9"/>
        <v>4025802.6085959999</v>
      </c>
      <c r="I93" s="9"/>
      <c r="J93" s="8">
        <v>7.5999999999999998E-2</v>
      </c>
      <c r="K93" s="9"/>
      <c r="L93" s="10">
        <f t="shared" si="12"/>
        <v>52802.878339999996</v>
      </c>
      <c r="M93" s="9"/>
      <c r="N93" s="15">
        <f t="shared" si="10"/>
        <v>5.8704000000000001</v>
      </c>
      <c r="O93" s="9"/>
      <c r="P93" s="10">
        <f t="shared" si="11"/>
        <v>4078605.4869359997</v>
      </c>
      <c r="Q93" s="11"/>
      <c r="R93" s="12">
        <v>694774.71499999997</v>
      </c>
      <c r="S93" s="13"/>
      <c r="T93" s="17">
        <v>35914.608</v>
      </c>
      <c r="U93" s="14"/>
      <c r="V93" s="15">
        <f>H93/(R93-T93)</f>
        <v>6.1102540066157021</v>
      </c>
      <c r="W93" s="14"/>
      <c r="X93" s="15">
        <f t="shared" si="13"/>
        <v>6.1862540066157017</v>
      </c>
    </row>
    <row r="94" spans="2:24" ht="15.75" thickBot="1" x14ac:dyDescent="0.3">
      <c r="B94" s="6">
        <f t="shared" si="14"/>
        <v>44372</v>
      </c>
      <c r="C94" s="7"/>
      <c r="D94" s="8">
        <v>6.1487999999999996</v>
      </c>
      <c r="E94" s="7"/>
      <c r="F94" s="8">
        <v>1.1599999999999999</v>
      </c>
      <c r="G94" s="9"/>
      <c r="H94" s="10">
        <f t="shared" si="9"/>
        <v>5016025.3543807995</v>
      </c>
      <c r="I94" s="9"/>
      <c r="J94" s="8">
        <v>7.5999999999999998E-2</v>
      </c>
      <c r="K94" s="9"/>
      <c r="L94" s="10">
        <f t="shared" si="12"/>
        <v>52158.757515999998</v>
      </c>
      <c r="M94" s="9"/>
      <c r="N94" s="15">
        <f t="shared" si="10"/>
        <v>7.3847999999999994</v>
      </c>
      <c r="O94" s="9"/>
      <c r="P94" s="10">
        <f t="shared" si="11"/>
        <v>5068184.1118967999</v>
      </c>
      <c r="Q94" s="11"/>
      <c r="R94" s="12">
        <v>686299.44099999999</v>
      </c>
      <c r="S94" s="13"/>
      <c r="T94" s="17">
        <v>35914.608</v>
      </c>
      <c r="U94" s="14"/>
      <c r="V94" s="15">
        <f>H94/(R94-T94)</f>
        <v>7.7123959537057649</v>
      </c>
      <c r="W94" s="14"/>
      <c r="X94" s="15">
        <f t="shared" si="13"/>
        <v>7.7883959537057645</v>
      </c>
    </row>
    <row r="95" spans="2:24" ht="15.75" thickBot="1" x14ac:dyDescent="0.3">
      <c r="B95" s="6">
        <f t="shared" si="14"/>
        <v>44373</v>
      </c>
      <c r="C95" s="7"/>
      <c r="D95" s="8">
        <v>3.3090000000000002</v>
      </c>
      <c r="E95" s="7"/>
      <c r="F95" s="8">
        <v>1.1599999999999999</v>
      </c>
      <c r="G95" s="9"/>
      <c r="H95" s="10">
        <f t="shared" si="9"/>
        <v>2753580.6244760002</v>
      </c>
      <c r="I95" s="9"/>
      <c r="J95" s="8">
        <v>7.5999999999999998E-2</v>
      </c>
      <c r="K95" s="9"/>
      <c r="L95" s="10">
        <f t="shared" si="12"/>
        <v>46827.506703999999</v>
      </c>
      <c r="M95" s="9"/>
      <c r="N95" s="15">
        <f t="shared" si="10"/>
        <v>4.5449999999999999</v>
      </c>
      <c r="O95" s="9"/>
      <c r="P95" s="10">
        <f t="shared" si="11"/>
        <v>2800408.13118</v>
      </c>
      <c r="Q95" s="11"/>
      <c r="R95" s="12">
        <v>616151.40399999998</v>
      </c>
      <c r="S95" s="13"/>
      <c r="T95" s="17">
        <v>35914.608</v>
      </c>
      <c r="U95" s="14"/>
      <c r="V95" s="15">
        <f>H95/(R95-T95)</f>
        <v>4.7456153133659598</v>
      </c>
      <c r="W95" s="14"/>
      <c r="X95" s="15">
        <f t="shared" si="13"/>
        <v>4.8216153133659594</v>
      </c>
    </row>
    <row r="96" spans="2:24" ht="15.75" thickBot="1" x14ac:dyDescent="0.3">
      <c r="B96" s="6">
        <f t="shared" si="14"/>
        <v>44374</v>
      </c>
      <c r="C96" s="7"/>
      <c r="D96" s="8">
        <v>5.8052000000000001</v>
      </c>
      <c r="E96" s="7"/>
      <c r="F96" s="8">
        <v>1.1599999999999999</v>
      </c>
      <c r="G96" s="9"/>
      <c r="H96" s="10">
        <f t="shared" si="9"/>
        <v>4311737.5681996001</v>
      </c>
      <c r="I96" s="9"/>
      <c r="J96" s="8">
        <v>7.5999999999999998E-2</v>
      </c>
      <c r="K96" s="9"/>
      <c r="L96" s="10">
        <f t="shared" si="12"/>
        <v>47047.041748000003</v>
      </c>
      <c r="M96" s="9"/>
      <c r="N96" s="15">
        <f t="shared" si="10"/>
        <v>7.0411999999999999</v>
      </c>
      <c r="O96" s="9"/>
      <c r="P96" s="10">
        <f t="shared" si="11"/>
        <v>4358784.6099476004</v>
      </c>
      <c r="Q96" s="11"/>
      <c r="R96" s="12">
        <v>619040.02300000004</v>
      </c>
      <c r="S96" s="13"/>
      <c r="T96" s="17">
        <v>35914.608</v>
      </c>
      <c r="U96" s="14"/>
      <c r="V96" s="15">
        <f>H96/(R96-T96)</f>
        <v>7.3941856370633401</v>
      </c>
      <c r="W96" s="14"/>
      <c r="X96" s="15">
        <f t="shared" si="13"/>
        <v>7.4701856370633397</v>
      </c>
    </row>
    <row r="97" spans="2:24" ht="15.75" thickBot="1" x14ac:dyDescent="0.3">
      <c r="B97" s="6">
        <f t="shared" si="14"/>
        <v>44375</v>
      </c>
      <c r="C97" s="7"/>
      <c r="D97" s="8">
        <v>4.3025000000000002</v>
      </c>
      <c r="E97" s="7"/>
      <c r="F97" s="8">
        <v>1.1599999999999999</v>
      </c>
      <c r="G97" s="9"/>
      <c r="H97" s="10">
        <f t="shared" si="9"/>
        <v>3759853.9139</v>
      </c>
      <c r="I97" s="9"/>
      <c r="J97" s="8">
        <v>7.5999999999999998E-2</v>
      </c>
      <c r="K97" s="9"/>
      <c r="L97" s="10">
        <f t="shared" si="12"/>
        <v>52311.010975999998</v>
      </c>
      <c r="M97" s="9"/>
      <c r="N97" s="15">
        <f t="shared" si="10"/>
        <v>5.5385</v>
      </c>
      <c r="O97" s="9"/>
      <c r="P97" s="10">
        <f t="shared" si="11"/>
        <v>3812164.9248759998</v>
      </c>
      <c r="Q97" s="11"/>
      <c r="R97" s="12">
        <v>688302.77599999995</v>
      </c>
      <c r="S97" s="13"/>
      <c r="T97" s="17">
        <v>35914.608</v>
      </c>
      <c r="U97" s="14"/>
      <c r="V97" s="15">
        <f>H97/(R97-T97)</f>
        <v>5.76321597834374</v>
      </c>
      <c r="W97" s="14"/>
      <c r="X97" s="15">
        <f t="shared" si="13"/>
        <v>5.8392159783437396</v>
      </c>
    </row>
    <row r="98" spans="2:24" ht="15.75" thickBot="1" x14ac:dyDescent="0.3">
      <c r="B98" s="6">
        <f t="shared" si="14"/>
        <v>44376</v>
      </c>
      <c r="C98" s="7"/>
      <c r="D98" s="8">
        <v>4.8917999999999999</v>
      </c>
      <c r="E98" s="7"/>
      <c r="F98" s="8">
        <v>1.1599999999999999</v>
      </c>
      <c r="G98" s="9"/>
      <c r="H98" s="10">
        <f t="shared" si="9"/>
        <v>4199732.1037785998</v>
      </c>
      <c r="I98" s="9"/>
      <c r="J98" s="8">
        <v>7.5999999999999998E-2</v>
      </c>
      <c r="K98" s="9"/>
      <c r="L98" s="10">
        <f t="shared" si="12"/>
        <v>52741.273651999996</v>
      </c>
      <c r="M98" s="9"/>
      <c r="N98" s="15">
        <f t="shared" si="10"/>
        <v>6.1277999999999997</v>
      </c>
      <c r="O98" s="9"/>
      <c r="P98" s="10">
        <f t="shared" si="11"/>
        <v>4252473.3774306001</v>
      </c>
      <c r="Q98" s="11"/>
      <c r="R98" s="12">
        <v>693964.12699999998</v>
      </c>
      <c r="S98" s="13"/>
      <c r="T98" s="17">
        <v>35914.608</v>
      </c>
      <c r="U98" s="14"/>
      <c r="V98" s="15">
        <f>H98/(R98-T98)</f>
        <v>6.3820912902735518</v>
      </c>
      <c r="W98" s="14"/>
      <c r="X98" s="15">
        <f t="shared" si="13"/>
        <v>6.4580912902735514</v>
      </c>
    </row>
    <row r="99" spans="2:24" ht="15.75" thickBot="1" x14ac:dyDescent="0.3">
      <c r="B99" s="6">
        <f t="shared" si="14"/>
        <v>44377</v>
      </c>
      <c r="C99" s="7"/>
      <c r="D99" s="8">
        <v>5.3861999999999997</v>
      </c>
      <c r="E99" s="7"/>
      <c r="F99" s="8">
        <v>1.1599999999999999</v>
      </c>
      <c r="G99" s="9"/>
      <c r="H99" s="10">
        <f t="shared" si="9"/>
        <v>4541316.1887394004</v>
      </c>
      <c r="I99" s="9"/>
      <c r="J99" s="8">
        <v>7.5999999999999998E-2</v>
      </c>
      <c r="K99" s="9"/>
      <c r="L99" s="10">
        <f t="shared" si="12"/>
        <v>52723.722212000001</v>
      </c>
      <c r="M99" s="9"/>
      <c r="N99" s="15">
        <f t="shared" si="10"/>
        <v>6.6221999999999994</v>
      </c>
      <c r="O99" s="9"/>
      <c r="P99" s="10">
        <f t="shared" si="11"/>
        <v>4594039.9109514002</v>
      </c>
      <c r="Q99" s="11"/>
      <c r="R99" s="12">
        <v>693733.18700000003</v>
      </c>
      <c r="S99" s="13"/>
      <c r="T99" s="17">
        <v>35914.608</v>
      </c>
      <c r="U99" s="14"/>
      <c r="V99" s="15">
        <f>H99/(R99-T99)</f>
        <v>6.9035997670406326</v>
      </c>
      <c r="W99" s="14"/>
      <c r="X99" s="15">
        <f t="shared" si="13"/>
        <v>6.9795997670406322</v>
      </c>
    </row>
    <row r="100" spans="2:24" ht="15.75" thickBot="1" x14ac:dyDescent="0.3"/>
    <row r="101" spans="2:24" ht="15.75" thickBot="1" x14ac:dyDescent="0.3">
      <c r="B101" s="6" t="s">
        <v>7</v>
      </c>
      <c r="D101" s="8">
        <f>SUMPRODUCT($D$9:$D$99,$R$9:$R$99)/SUM($R$9:$R$99)</f>
        <v>6.0102777754390599</v>
      </c>
      <c r="F101" s="8">
        <v>1.1599999999999999</v>
      </c>
      <c r="H101" s="10">
        <f>SUM(H9:H99)</f>
        <v>465048775.73049378</v>
      </c>
      <c r="I101" s="20"/>
      <c r="J101" s="8">
        <f>L101/R101</f>
        <v>7.6000000000000026E-2</v>
      </c>
      <c r="L101" s="10">
        <f>SUM(L9:L99)</f>
        <v>4929196.3383320011</v>
      </c>
      <c r="N101" s="15">
        <f>P101/R101</f>
        <v>7.2462777754390588</v>
      </c>
      <c r="P101" s="10">
        <f>SUM(P9:P99)</f>
        <v>469977972.06882572</v>
      </c>
      <c r="R101" s="12">
        <f>SUM(R9:R99)</f>
        <v>64857846.556999989</v>
      </c>
      <c r="T101" s="12">
        <f>SUM(T9:T99)</f>
        <v>3268229.3280000002</v>
      </c>
      <c r="U101" s="14"/>
      <c r="V101" s="15">
        <f>H101/(R101-T101)</f>
        <v>7.5507658052390312</v>
      </c>
      <c r="W101" s="14"/>
      <c r="X101" s="15">
        <f>V101+J101</f>
        <v>7.6267658052390308</v>
      </c>
    </row>
    <row r="102" spans="2:24" x14ac:dyDescent="0.25">
      <c r="T102" s="19"/>
      <c r="U102" s="19"/>
      <c r="V102" s="19"/>
    </row>
  </sheetData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CfD_GEE_Reconciliation</vt:lpstr>
      <vt:lpstr>CfD_GEE_Reconciliation!Print_Area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Garner, Tom</dc:creator>
  <cp:lastModifiedBy>Thomas Paul</cp:lastModifiedBy>
  <cp:lastPrinted>2021-11-10T12:24:34Z</cp:lastPrinted>
  <dcterms:created xsi:type="dcterms:W3CDTF">2021-11-10T12:16:23Z</dcterms:created>
  <dcterms:modified xsi:type="dcterms:W3CDTF">2022-04-25T10:42:28Z</dcterms:modified>
</cp:coreProperties>
</file>